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570" windowWidth="19095" windowHeight="7995"/>
  </bookViews>
  <sheets>
    <sheet name="МП 2018" sheetId="1" r:id="rId1"/>
    <sheet name="АИП 2016" sheetId="2" r:id="rId2"/>
  </sheets>
  <definedNames>
    <definedName name="_xlnm.Print_Titles" localSheetId="1">'АИП 2016'!$4:$6</definedName>
    <definedName name="_xlnm.Print_Titles" localSheetId="0">'МП 2018'!$7:$9</definedName>
    <definedName name="_xlnm.Print_Area" localSheetId="1">'АИП 2016'!$A$1:$R$53</definedName>
    <definedName name="_xlnm.Print_Area" localSheetId="0">'МП 2018'!$A$1:$J$52</definedName>
  </definedNames>
  <calcPr calcId="145621"/>
</workbook>
</file>

<file path=xl/calcChain.xml><?xml version="1.0" encoding="utf-8"?>
<calcChain xmlns="http://schemas.openxmlformats.org/spreadsheetml/2006/main">
  <c r="J40" i="1" l="1"/>
  <c r="H40" i="1"/>
  <c r="J51" i="1" l="1"/>
  <c r="H51" i="1"/>
  <c r="H18" i="1"/>
  <c r="H28" i="1" l="1"/>
  <c r="H29" i="1"/>
  <c r="H30" i="1"/>
  <c r="C16" i="1" l="1"/>
  <c r="G16" i="1"/>
  <c r="I16" i="1"/>
  <c r="E44" i="2" l="1"/>
  <c r="O48" i="2"/>
  <c r="K48" i="2"/>
  <c r="M32" i="2"/>
  <c r="Q27" i="2"/>
  <c r="P27" i="2"/>
  <c r="O27" i="2"/>
  <c r="M27" i="2"/>
  <c r="L27" i="2"/>
  <c r="K27" i="2"/>
  <c r="I27" i="2"/>
  <c r="H27" i="2"/>
  <c r="G27" i="2"/>
  <c r="F27" i="2"/>
  <c r="E27" i="2"/>
  <c r="D27" i="2"/>
  <c r="R27" i="2" s="1"/>
  <c r="Q22" i="2"/>
  <c r="P22" i="2"/>
  <c r="O22" i="2"/>
  <c r="M22" i="2"/>
  <c r="L22" i="2"/>
  <c r="K22" i="2"/>
  <c r="F22" i="2"/>
  <c r="E22" i="2"/>
  <c r="D22" i="2"/>
  <c r="J27" i="2" l="1"/>
  <c r="N27" i="2"/>
  <c r="F44" i="2"/>
  <c r="F47" i="2" s="1"/>
  <c r="O53" i="2"/>
  <c r="R53" i="2" s="1"/>
  <c r="K53" i="2"/>
  <c r="N53" i="2" s="1"/>
  <c r="O52" i="2"/>
  <c r="R52" i="2" s="1"/>
  <c r="N52" i="2"/>
  <c r="K52" i="2"/>
  <c r="D52" i="2"/>
  <c r="O51" i="2"/>
  <c r="R51" i="2" s="1"/>
  <c r="K51" i="2"/>
  <c r="O50" i="2"/>
  <c r="R50" i="2" s="1"/>
  <c r="K50" i="2"/>
  <c r="D53" i="2"/>
  <c r="D51" i="2"/>
  <c r="N51" i="2" s="1"/>
  <c r="D50" i="2"/>
  <c r="N50" i="2" s="1"/>
  <c r="O34" i="2"/>
  <c r="K33" i="2"/>
  <c r="O42" i="2" l="1"/>
  <c r="R42" i="2" s="1"/>
  <c r="K42" i="2"/>
  <c r="G42" i="2"/>
  <c r="D42" i="2"/>
  <c r="N42" i="2" l="1"/>
  <c r="J42" i="2"/>
  <c r="J46" i="2"/>
  <c r="I49" i="2"/>
  <c r="H49" i="2"/>
  <c r="G49" i="2"/>
  <c r="G43" i="2"/>
  <c r="G40" i="2" s="1"/>
  <c r="G41" i="2"/>
  <c r="I40" i="2"/>
  <c r="H40" i="2"/>
  <c r="G38" i="2"/>
  <c r="G37" i="2" s="1"/>
  <c r="I37" i="2"/>
  <c r="H37" i="2"/>
  <c r="G36" i="2"/>
  <c r="I35" i="2"/>
  <c r="H35" i="2"/>
  <c r="G33" i="2"/>
  <c r="G32" i="2" s="1"/>
  <c r="I32" i="2"/>
  <c r="H32" i="2"/>
  <c r="G31" i="2"/>
  <c r="G30" i="2"/>
  <c r="G29" i="2"/>
  <c r="G28" i="2"/>
  <c r="G26" i="2"/>
  <c r="G25" i="2"/>
  <c r="G24" i="2"/>
  <c r="G23" i="2"/>
  <c r="I22" i="2"/>
  <c r="H22" i="2"/>
  <c r="G21" i="2"/>
  <c r="G20" i="2"/>
  <c r="G19" i="2"/>
  <c r="G18" i="2"/>
  <c r="G17" i="2"/>
  <c r="I16" i="2"/>
  <c r="H16" i="2"/>
  <c r="G15" i="2"/>
  <c r="G14" i="2"/>
  <c r="G13" i="2"/>
  <c r="G12" i="2"/>
  <c r="G11" i="2"/>
  <c r="G10" i="2"/>
  <c r="G9" i="2"/>
  <c r="I8" i="2"/>
  <c r="H8" i="2"/>
  <c r="D65" i="2"/>
  <c r="D64" i="2"/>
  <c r="D63" i="2"/>
  <c r="D62" i="2"/>
  <c r="D61" i="2"/>
  <c r="D60" i="2"/>
  <c r="D59" i="2"/>
  <c r="L20" i="2"/>
  <c r="K56" i="2"/>
  <c r="H44" i="2" l="1"/>
  <c r="H47" i="2" s="1"/>
  <c r="G22" i="2"/>
  <c r="G35" i="2"/>
  <c r="I44" i="2"/>
  <c r="I47" i="2" s="1"/>
  <c r="G16" i="2"/>
  <c r="G8" i="2"/>
  <c r="K12" i="2"/>
  <c r="O38" i="2"/>
  <c r="O37" i="2" s="1"/>
  <c r="K38" i="2"/>
  <c r="K37" i="2" s="1"/>
  <c r="E38" i="2"/>
  <c r="E37" i="2" s="1"/>
  <c r="Q37" i="2"/>
  <c r="P37" i="2"/>
  <c r="M37" i="2"/>
  <c r="L37" i="2"/>
  <c r="F37" i="2"/>
  <c r="O36" i="2"/>
  <c r="K36" i="2"/>
  <c r="K35" i="2" s="1"/>
  <c r="E36" i="2"/>
  <c r="E35" i="2" s="1"/>
  <c r="Q35" i="2"/>
  <c r="P35" i="2"/>
  <c r="O35" i="2"/>
  <c r="M35" i="2"/>
  <c r="L35" i="2"/>
  <c r="F35" i="2"/>
  <c r="K34" i="2"/>
  <c r="D34" i="2"/>
  <c r="O33" i="2"/>
  <c r="D33" i="2"/>
  <c r="J33" i="2" s="1"/>
  <c r="Q32" i="2"/>
  <c r="P32" i="2"/>
  <c r="L32" i="2"/>
  <c r="F32" i="2"/>
  <c r="E32" i="2"/>
  <c r="O31" i="2"/>
  <c r="K31" i="2"/>
  <c r="D31" i="2"/>
  <c r="J31" i="2" s="1"/>
  <c r="O30" i="2"/>
  <c r="R30" i="2" s="1"/>
  <c r="K30" i="2"/>
  <c r="N30" i="2" s="1"/>
  <c r="D30" i="2"/>
  <c r="J30" i="2" s="1"/>
  <c r="O29" i="2"/>
  <c r="R29" i="2" s="1"/>
  <c r="K29" i="2"/>
  <c r="D29" i="2"/>
  <c r="J29" i="2" s="1"/>
  <c r="O28" i="2"/>
  <c r="K28" i="2"/>
  <c r="D28" i="2"/>
  <c r="J28" i="2" s="1"/>
  <c r="O26" i="2"/>
  <c r="K26" i="2"/>
  <c r="D26" i="2"/>
  <c r="J26" i="2" s="1"/>
  <c r="O25" i="2"/>
  <c r="K25" i="2"/>
  <c r="D25" i="2"/>
  <c r="J25" i="2" s="1"/>
  <c r="O24" i="2"/>
  <c r="K24" i="2"/>
  <c r="D24" i="2"/>
  <c r="J24" i="2" s="1"/>
  <c r="O23" i="2"/>
  <c r="K23" i="2"/>
  <c r="D23" i="2"/>
  <c r="J23" i="2" s="1"/>
  <c r="O21" i="2"/>
  <c r="K21" i="2"/>
  <c r="D21" i="2"/>
  <c r="J21" i="2" s="1"/>
  <c r="O20" i="2"/>
  <c r="K20" i="2"/>
  <c r="D20" i="2"/>
  <c r="J20" i="2" s="1"/>
  <c r="O19" i="2"/>
  <c r="K19" i="2"/>
  <c r="D19" i="2"/>
  <c r="J19" i="2" s="1"/>
  <c r="O18" i="2"/>
  <c r="K18" i="2"/>
  <c r="D18" i="2"/>
  <c r="J18" i="2" s="1"/>
  <c r="O17" i="2"/>
  <c r="K17" i="2"/>
  <c r="D17" i="2"/>
  <c r="J17" i="2" s="1"/>
  <c r="Q16" i="2"/>
  <c r="P16" i="2"/>
  <c r="M16" i="2"/>
  <c r="L16" i="2"/>
  <c r="F16" i="2"/>
  <c r="E16" i="2"/>
  <c r="O15" i="2"/>
  <c r="K15" i="2"/>
  <c r="D15" i="2"/>
  <c r="J15" i="2" s="1"/>
  <c r="O14" i="2"/>
  <c r="K14" i="2"/>
  <c r="D14" i="2"/>
  <c r="J14" i="2" s="1"/>
  <c r="O13" i="2"/>
  <c r="K13" i="2"/>
  <c r="D13" i="2"/>
  <c r="J13" i="2" s="1"/>
  <c r="O12" i="2"/>
  <c r="D12" i="2"/>
  <c r="O11" i="2"/>
  <c r="K11" i="2"/>
  <c r="D11" i="2"/>
  <c r="J11" i="2" s="1"/>
  <c r="O10" i="2"/>
  <c r="K10" i="2"/>
  <c r="D10" i="2"/>
  <c r="J10" i="2" s="1"/>
  <c r="O9" i="2"/>
  <c r="K9" i="2"/>
  <c r="D9" i="2"/>
  <c r="J9" i="2" s="1"/>
  <c r="Q8" i="2"/>
  <c r="P8" i="2"/>
  <c r="M8" i="2"/>
  <c r="L8" i="2"/>
  <c r="F8" i="2"/>
  <c r="E8" i="2"/>
  <c r="O43" i="2"/>
  <c r="K43" i="2"/>
  <c r="D43" i="2"/>
  <c r="J43" i="2" s="1"/>
  <c r="O41" i="2"/>
  <c r="K41" i="2"/>
  <c r="D41" i="2"/>
  <c r="J41" i="2" s="1"/>
  <c r="Q40" i="2"/>
  <c r="Q44" i="2" s="1"/>
  <c r="P40" i="2"/>
  <c r="M40" i="2"/>
  <c r="L40" i="2"/>
  <c r="L44" i="2" s="1"/>
  <c r="F40" i="2"/>
  <c r="E40" i="2"/>
  <c r="M44" i="2" l="1"/>
  <c r="K44" i="2" s="1"/>
  <c r="P44" i="2"/>
  <c r="O44" i="2" s="1"/>
  <c r="G44" i="2"/>
  <c r="G47" i="2" s="1"/>
  <c r="N19" i="2"/>
  <c r="N29" i="2"/>
  <c r="R34" i="2"/>
  <c r="J34" i="2"/>
  <c r="D38" i="2"/>
  <c r="N41" i="2"/>
  <c r="R41" i="2"/>
  <c r="R20" i="2"/>
  <c r="R19" i="2"/>
  <c r="N12" i="2"/>
  <c r="J12" i="2"/>
  <c r="N11" i="2"/>
  <c r="N34" i="2"/>
  <c r="D40" i="2"/>
  <c r="J40" i="2" s="1"/>
  <c r="D8" i="2"/>
  <c r="J8" i="2" s="1"/>
  <c r="R11" i="2"/>
  <c r="N13" i="2"/>
  <c r="N20" i="2"/>
  <c r="N23" i="2"/>
  <c r="R24" i="2"/>
  <c r="D32" i="2"/>
  <c r="J32" i="2" s="1"/>
  <c r="N15" i="2"/>
  <c r="N28" i="2"/>
  <c r="R10" i="2"/>
  <c r="K16" i="2"/>
  <c r="K40" i="2"/>
  <c r="N10" i="2"/>
  <c r="N14" i="2"/>
  <c r="N18" i="2"/>
  <c r="K32" i="2"/>
  <c r="K8" i="2"/>
  <c r="R14" i="2"/>
  <c r="N17" i="2"/>
  <c r="O16" i="2"/>
  <c r="R21" i="2"/>
  <c r="R25" i="2"/>
  <c r="N26" i="2"/>
  <c r="R31" i="2"/>
  <c r="R33" i="2"/>
  <c r="R9" i="2"/>
  <c r="R12" i="2"/>
  <c r="R13" i="2"/>
  <c r="R15" i="2"/>
  <c r="N21" i="2"/>
  <c r="J22" i="2"/>
  <c r="N25" i="2"/>
  <c r="R26" i="2"/>
  <c r="N31" i="2"/>
  <c r="N38" i="2"/>
  <c r="R38" i="2"/>
  <c r="D16" i="2"/>
  <c r="J16" i="2" s="1"/>
  <c r="N33" i="2"/>
  <c r="O32" i="2"/>
  <c r="D36" i="2"/>
  <c r="J36" i="2" s="1"/>
  <c r="N24" i="2"/>
  <c r="R28" i="2"/>
  <c r="R23" i="2"/>
  <c r="R18" i="2"/>
  <c r="N9" i="2"/>
  <c r="R17" i="2"/>
  <c r="O8" i="2"/>
  <c r="N43" i="2"/>
  <c r="O40" i="2"/>
  <c r="R43" i="2"/>
  <c r="N32" i="2" l="1"/>
  <c r="D37" i="2"/>
  <c r="J38" i="2"/>
  <c r="D44" i="2"/>
  <c r="R32" i="2"/>
  <c r="N22" i="2"/>
  <c r="R8" i="2"/>
  <c r="N8" i="2"/>
  <c r="R16" i="2"/>
  <c r="R22" i="2"/>
  <c r="N16" i="2"/>
  <c r="R40" i="2"/>
  <c r="N40" i="2"/>
  <c r="R36" i="2"/>
  <c r="D35" i="2"/>
  <c r="N36" i="2"/>
  <c r="D47" i="2" l="1"/>
  <c r="D48" i="2" s="1"/>
  <c r="J44" i="2"/>
  <c r="J35" i="2"/>
  <c r="J37" i="2"/>
  <c r="N37" i="2"/>
  <c r="R37" i="2"/>
  <c r="R35" i="2"/>
  <c r="N44" i="2"/>
  <c r="N35" i="2"/>
  <c r="R44" i="2" l="1"/>
  <c r="H43" i="1" l="1"/>
  <c r="H42" i="1"/>
  <c r="E49" i="2" l="1"/>
  <c r="L49" i="2"/>
  <c r="M49" i="2"/>
  <c r="F49" i="2"/>
  <c r="P49" i="2"/>
  <c r="Q49" i="2"/>
  <c r="G46" i="1" l="1"/>
  <c r="I46" i="1"/>
  <c r="K49" i="2" l="1"/>
  <c r="D49" i="2"/>
  <c r="J49" i="2" s="1"/>
  <c r="O49" i="2"/>
  <c r="I35" i="1"/>
  <c r="G35" i="1"/>
  <c r="N49" i="2" l="1"/>
  <c r="R49" i="2"/>
  <c r="G10" i="1" l="1"/>
  <c r="I10" i="1"/>
  <c r="G20" i="1" l="1"/>
  <c r="I20" i="1"/>
  <c r="I41" i="1" l="1"/>
  <c r="G41" i="1"/>
  <c r="I31" i="1"/>
  <c r="G31" i="1"/>
  <c r="C10" i="1" l="1"/>
  <c r="J43" i="1" l="1"/>
  <c r="J42" i="1"/>
  <c r="H26" i="1" l="1"/>
  <c r="P47" i="2" l="1"/>
  <c r="Q47" i="2"/>
  <c r="L47" i="2"/>
  <c r="M47" i="2"/>
  <c r="H10" i="1" l="1"/>
  <c r="J44" i="1"/>
  <c r="E47" i="2" l="1"/>
  <c r="O47" i="2" l="1"/>
  <c r="J47" i="2" l="1"/>
  <c r="R47" i="2" l="1"/>
  <c r="J45" i="2"/>
  <c r="K47" i="2"/>
  <c r="N47" i="2" l="1"/>
  <c r="C31" i="1"/>
  <c r="J34" i="1"/>
  <c r="H34" i="1"/>
  <c r="C46" i="1"/>
  <c r="J49" i="1"/>
  <c r="J48" i="1"/>
  <c r="J47" i="1"/>
  <c r="H48" i="1"/>
  <c r="H47" i="1"/>
  <c r="H49" i="1"/>
  <c r="J45" i="1"/>
  <c r="H46" i="1" l="1"/>
  <c r="J46" i="1"/>
  <c r="H31" i="1"/>
  <c r="J31" i="1"/>
  <c r="H45" i="1"/>
  <c r="H44" i="1"/>
  <c r="C41" i="1"/>
  <c r="J41" i="1" s="1"/>
  <c r="J39" i="1"/>
  <c r="H39" i="1"/>
  <c r="I38" i="1"/>
  <c r="G38" i="1"/>
  <c r="C38" i="1"/>
  <c r="J36" i="1"/>
  <c r="J37" i="1"/>
  <c r="H36" i="1"/>
  <c r="H37" i="1"/>
  <c r="C35" i="1"/>
  <c r="J50" i="1"/>
  <c r="H50" i="1"/>
  <c r="J32" i="1"/>
  <c r="J33" i="1"/>
  <c r="H32" i="1"/>
  <c r="H33" i="1"/>
  <c r="J28" i="1"/>
  <c r="J29" i="1"/>
  <c r="J30" i="1"/>
  <c r="I27" i="1"/>
  <c r="G27" i="1"/>
  <c r="C27" i="1"/>
  <c r="J25" i="1"/>
  <c r="J26" i="1"/>
  <c r="H25" i="1"/>
  <c r="I24" i="1"/>
  <c r="G24" i="1"/>
  <c r="C24" i="1"/>
  <c r="J21" i="1"/>
  <c r="J22" i="1"/>
  <c r="J23" i="1"/>
  <c r="H21" i="1"/>
  <c r="H22" i="1"/>
  <c r="H23" i="1"/>
  <c r="C20" i="1"/>
  <c r="J17" i="1"/>
  <c r="J18" i="1"/>
  <c r="J19" i="1"/>
  <c r="H17" i="1"/>
  <c r="H19" i="1"/>
  <c r="I52" i="1" l="1"/>
  <c r="G52" i="1"/>
  <c r="C52" i="1"/>
  <c r="H38" i="1"/>
  <c r="J20" i="1"/>
  <c r="H20" i="1"/>
  <c r="H41" i="1"/>
  <c r="H35" i="1"/>
  <c r="J38" i="1"/>
  <c r="J35" i="1"/>
  <c r="H24" i="1"/>
  <c r="H16" i="1"/>
  <c r="J16" i="1"/>
  <c r="J24" i="1"/>
  <c r="H27" i="1"/>
  <c r="J27" i="1"/>
  <c r="H15" i="1"/>
  <c r="J15" i="1"/>
  <c r="J14" i="1"/>
  <c r="H14" i="1"/>
  <c r="J13" i="1"/>
  <c r="H13" i="1"/>
  <c r="J12" i="1"/>
  <c r="H12" i="1"/>
  <c r="J11" i="1"/>
  <c r="H11" i="1"/>
  <c r="H52" i="1" l="1"/>
  <c r="J52" i="1"/>
  <c r="J10" i="1"/>
</calcChain>
</file>

<file path=xl/sharedStrings.xml><?xml version="1.0" encoding="utf-8"?>
<sst xmlns="http://schemas.openxmlformats.org/spreadsheetml/2006/main" count="189" uniqueCount="145">
  <si>
    <t>№ п/п</t>
  </si>
  <si>
    <t>Наименование</t>
  </si>
  <si>
    <t xml:space="preserve"> в том числе </t>
  </si>
  <si>
    <t>%</t>
  </si>
  <si>
    <t>тыс.руб.</t>
  </si>
  <si>
    <t>Поставлено                       на учет БО</t>
  </si>
  <si>
    <t>Исполнено</t>
  </si>
  <si>
    <t>(решение ТГД от 19.12.2012  №147 (368), в ред. от 29.03.2013  № 67)</t>
  </si>
  <si>
    <t>ВСЕГО по МП</t>
  </si>
  <si>
    <t xml:space="preserve">ИНФОРМАЦИЯ </t>
  </si>
  <si>
    <t xml:space="preserve">ОБ ОСВОЕНИИ СРЕДСТВ </t>
  </si>
  <si>
    <t>В РАМКАХ МУНИЦИПАЛЬНЫХ ПРОГРАММ ГОРОДА ТВЕРИ</t>
  </si>
  <si>
    <t>Обеспечение доступности дошкольных образовательных услуг детям в возрасте от 3 до 7 лет</t>
  </si>
  <si>
    <t>Повышение качества и доступности услуг общего образования</t>
  </si>
  <si>
    <t>Развитие системы предоставления детям услуг дополнительного образования</t>
  </si>
  <si>
    <t>Совершенствование механизма предоставления услуги по организации отдыха детей в каникулярное время</t>
  </si>
  <si>
    <t>Сохранение и развитие культурного потенциала города Твери</t>
  </si>
  <si>
    <t>Реализация социально-значимых проектов в сфере культуры</t>
  </si>
  <si>
    <t>Сохранение культурного наследия города Твери</t>
  </si>
  <si>
    <t>Развитие физической культуры и спорта города Твери</t>
  </si>
  <si>
    <t>Развитие молодежной политики на территории города Твери</t>
  </si>
  <si>
    <t>Обеспечение жильем молодых семей в городе Твери</t>
  </si>
  <si>
    <t>Дополнительные меры социальной поддержки и социальной помощи отдельным категориям населения города Твери</t>
  </si>
  <si>
    <t>Формирование безбарьерной среды для лиц с ограниченными возможностями</t>
  </si>
  <si>
    <t>Повышение надежности функционирования коммунальной инфраструктуры МО ГО город Тверь</t>
  </si>
  <si>
    <t>Развитие коммунальной инфраструктуры МО ГО город Тверь</t>
  </si>
  <si>
    <t>Дорожное хозяйство</t>
  </si>
  <si>
    <t xml:space="preserve">Общественный транспорт </t>
  </si>
  <si>
    <t>Комплексная профилактика правонарушений</t>
  </si>
  <si>
    <t>Повышение безопасности населения города</t>
  </si>
  <si>
    <t>Управление имуществом города Твери</t>
  </si>
  <si>
    <t>Управление земельными ресурсами города Твери</t>
  </si>
  <si>
    <t>Обеспечение деятельности казенных учреждений, обслуживающих отрасль "Образование"</t>
  </si>
  <si>
    <t>МП "Обеспечение доступным жильем населения города Твери" на 2015-2020 годы</t>
  </si>
  <si>
    <t>Обеспечение населения доступным и комфортным жильем</t>
  </si>
  <si>
    <t>Обеспечение безопасных и комфортных условий проживания граждан в многоквартирных (жилых) домах города Твери</t>
  </si>
  <si>
    <t>МП "Обеспечение реализации муниципальной политики в городе Твери" на 2015-2020 годы</t>
  </si>
  <si>
    <t>Обеспечение реализации муниципальной политики в сфере управления имуществом, информации и права</t>
  </si>
  <si>
    <t>Содействие экономическому развитию города Твери</t>
  </si>
  <si>
    <t>Городское управление и гражданское общество</t>
  </si>
  <si>
    <t>МП "Развитие культуры города Твери" на 2015-2020 годы</t>
  </si>
  <si>
    <t>МП "Развитие физической культуры, спорта и молодежной политики города Твери" на 2015-2020 годы</t>
  </si>
  <si>
    <t>МП "Социальная поддержка населения города Твери" на 2015-2020 годы</t>
  </si>
  <si>
    <t>МП "Коммунальное хозяйство города Твери" на 2015-2020 годы</t>
  </si>
  <si>
    <t>МП "Дорожное хозяйство и общественный транспорт города Твери" на 2015-2020 годы</t>
  </si>
  <si>
    <t>МП "Обеспечение правопорядка и безопасности населения города Твери " на 2015-2020 годы</t>
  </si>
  <si>
    <t>МП "Управление муниципальной собственностью" на 2015-2020 годы</t>
  </si>
  <si>
    <t>МП "Развитие информационных ресурсов города Твери" на 2015-2020 годы</t>
  </si>
  <si>
    <t>МП "Развитие малого и среднего предпринимательства в городе Твери" на 2015-2020 годы</t>
  </si>
  <si>
    <t>Наименование объектов</t>
  </si>
  <si>
    <t>Бюджето-получатель</t>
  </si>
  <si>
    <t>Всего</t>
  </si>
  <si>
    <t>Источники финансирования</t>
  </si>
  <si>
    <t>Поставлено на учет БО, тыс.руб.</t>
  </si>
  <si>
    <t>Профинансировано, тыс.руб.</t>
  </si>
  <si>
    <t>БГ</t>
  </si>
  <si>
    <t>МБТ</t>
  </si>
  <si>
    <t>Программная часть</t>
  </si>
  <si>
    <t>I. ДОРОЖНОЕ ХОЗЯЙСТВО</t>
  </si>
  <si>
    <t>1.1</t>
  </si>
  <si>
    <t>ДАС</t>
  </si>
  <si>
    <t>1.2</t>
  </si>
  <si>
    <t>1.3</t>
  </si>
  <si>
    <t>1.4</t>
  </si>
  <si>
    <t>1.5</t>
  </si>
  <si>
    <t>2.1</t>
  </si>
  <si>
    <t>2.2</t>
  </si>
  <si>
    <t>3.1</t>
  </si>
  <si>
    <t>ДЖКХ</t>
  </si>
  <si>
    <t>4.1</t>
  </si>
  <si>
    <t>4.2</t>
  </si>
  <si>
    <t>4.3</t>
  </si>
  <si>
    <t>5.1</t>
  </si>
  <si>
    <t>Непрограммная часть</t>
  </si>
  <si>
    <t xml:space="preserve">ВСЕГО по АИП </t>
  </si>
  <si>
    <t>II. КОММУНАЛЬНОЕ ХОЗЯЙСТВО</t>
  </si>
  <si>
    <t>Актуализация схемы коммунального водоснабжения и водоотведения муниципального образования городского округа город Тверь до 2027 года</t>
  </si>
  <si>
    <t xml:space="preserve">Актуализация схемы теплоснабжения в административных границах МО городского округа город Тверь на период до 2028 года </t>
  </si>
  <si>
    <t>2.3</t>
  </si>
  <si>
    <t>2.4</t>
  </si>
  <si>
    <t>Обеспечение инженерной инфраструктурой земельных участков, подлежащих предоставлению для жилищного строительства семьям, имеющим трех и более детей в деревне Езвино Бурашевского сельского поселения Калининского района Тверской области на 2014-2018 годы (в т.ч. ПИР)</t>
  </si>
  <si>
    <t>Кладбище Заволжское (в т.ч. ПИР)</t>
  </si>
  <si>
    <t>III. БЛАГОУСТРОЙСТВО</t>
  </si>
  <si>
    <t>Ликвидация аварийного жилья</t>
  </si>
  <si>
    <t>Повышение энергетической эффективности коммунальной инфраструктуры МО ГО город Тверь</t>
  </si>
  <si>
    <t>6.1</t>
  </si>
  <si>
    <t>Автодорога по ул.Бортниковская (в т.ч. ПИР)</t>
  </si>
  <si>
    <t>Автодорога по ул.Псковская (Оснабрюкская) от Октябрьского проспекта до Волоколамского шоссе</t>
  </si>
  <si>
    <t>Строительство дождеприемных колодцев у дома № 14 по проспекту Победы (в т.ч. ПИР)</t>
  </si>
  <si>
    <t>Перенос трансформаторной подстанции (ТП) №646 из здания жилого дома, расположенного по адресу: г.Тверь, ул.Артюхиной, д.15, и линий электропередач, проходящих по земельному участку (в т.ч. ПИР)</t>
  </si>
  <si>
    <t>Приобретение жилых помещений за счет средств федерального бюджета для детей-сирот, детей, оставшихся без попечения родителей</t>
  </si>
  <si>
    <t>Приобретение жилых помещений за счет средств областного бюджета для детей-сирот, детей, оставшихся без попечения родителей</t>
  </si>
  <si>
    <t>Строительство (приобретение), долевое участие в строительстве жилых помещений для малоимущих многодетных семей, нуждающихся в улучшении жилищных условий</t>
  </si>
  <si>
    <t>IV. ЖИЛИЩНОЕ ХОЗЯЙСТВО</t>
  </si>
  <si>
    <t>V. ТРАНСПОРТ</t>
  </si>
  <si>
    <t>Приобретение общественного транспорта для городских маршрутов (по договорам лизинга)</t>
  </si>
  <si>
    <t>Корректировка, подготовка проектно - сметной документации для участия администрации г. Твери в конкурсах на право получения денежных средств из федерального и регионального бюджета. Подготовка конкурсной документации для проведения муниципальных конкурсов. Проведение государственной экспертизы, подготовка документов по формированию инвестиционных заявок по объектам капитального строительства, планируемым к включению в инвестиционные программы. Изготовление технических и кадастровых паспортов, технологическое подключение, межевание и землеустроительные работы</t>
  </si>
  <si>
    <t>Информация об освоении средств в рамках Адресной инвестиционной программы города Твери в 2016 году</t>
  </si>
  <si>
    <t>Строительство ливневой канализации по пер.Трудолюбия(в т.ч. ПИР)</t>
  </si>
  <si>
    <t>2.5</t>
  </si>
  <si>
    <t>Программа комплексного развития систем коммунальной инфраструктуры муниципального образования городского округа город Тверь до 2037 года</t>
  </si>
  <si>
    <t xml:space="preserve">Приобретение специализированной коммунальной техники </t>
  </si>
  <si>
    <t>Набережная Степана Разина. Проектирование, реконструкция</t>
  </si>
  <si>
    <t>Площадь Славы в г.Твери (в т.ч. ПИР)</t>
  </si>
  <si>
    <t>3.2</t>
  </si>
  <si>
    <t>3.3</t>
  </si>
  <si>
    <t>3.4</t>
  </si>
  <si>
    <t>4.4</t>
  </si>
  <si>
    <t>VI. ОБРАЗОВАНИЕ</t>
  </si>
  <si>
    <t>Реконструкция здания средней общеобразовательной школы  № 5 на 500 мест по адресу:   г. Тверь, 
ул. К. Заслонова, д. 4а (в т.ч. ПИР)</t>
  </si>
  <si>
    <t>VII. ДРУГИЕ ВОПРОСЫ В ОБЛАСТИ НАЦИОНАЛЬНОЙ ЭКОНОМИКИ</t>
  </si>
  <si>
    <t>7.1</t>
  </si>
  <si>
    <t>Разработка местных нормативов градостроительного проектирования города Твери</t>
  </si>
  <si>
    <t>1.6</t>
  </si>
  <si>
    <t>Изготовление проектно-сметной документации на реконструкцию Московского шоссе (въезд в город)</t>
  </si>
  <si>
    <t>8.3</t>
  </si>
  <si>
    <t>МП "Развитие образования города Твери" на 2015-2020 годы</t>
  </si>
  <si>
    <t>Строительство Аллеи Славы в пос.Мамулино</t>
  </si>
  <si>
    <t>1.7</t>
  </si>
  <si>
    <t>Строительство мостового перехода через реку Волга в г.Твери (Западный мост) 
(в т.ч.ПИР)</t>
  </si>
  <si>
    <t>Строительство автодороги по ул.Луначарского на участке от пл.Конституции до ул. 2-я Красина в г.Твери (в т.ч. ПИР)</t>
  </si>
  <si>
    <t>ДДХТиБ</t>
  </si>
  <si>
    <t>Обеспечение жилыми помещениями граждан, уволенных с военной службы (службы), и приравненных к ним лиц</t>
  </si>
  <si>
    <t>ИТОГО
↑+↓</t>
  </si>
  <si>
    <t>ИТОГО по "Неучтенке"</t>
  </si>
  <si>
    <t xml:space="preserve">Итого </t>
  </si>
  <si>
    <t>ДДХиБ</t>
  </si>
  <si>
    <t>5.2</t>
  </si>
  <si>
    <t>Приобретение общественного транспорта для городских маршрутов</t>
  </si>
  <si>
    <t>УТиС</t>
  </si>
  <si>
    <t>по состоянию на 01.01.2017</t>
  </si>
  <si>
    <t>(решение ТГД от  23.12.2015  №316 (в ред.от 21.12.2016 №417)</t>
  </si>
  <si>
    <t>VIII. ДРУГИЕ ВОПРОСЫ В ОБЛАСТИ НАЦИОНАЛЬНОЙ ЭКОНОМИКИ</t>
  </si>
  <si>
    <t>8.1</t>
  </si>
  <si>
    <t>8.2</t>
  </si>
  <si>
    <t>Выполнение работ по разработке научно-проектной документации "Проект зон охраны объектов культурного наследия и выявленных объектов культурного наследия города Тверь Тверской области Российской Федерации"</t>
  </si>
  <si>
    <t>5711,4 ??</t>
  </si>
  <si>
    <t>Приобретение общественного транспорта для городских маршрутов за счет средств федерального бюджета на реализацию ГП "Доступная среда"</t>
  </si>
  <si>
    <t>Расходы за счет МБТ из областного бюджета на реализацию Закона Тверской области "О статусе города Твери - административного центра Тверской области"</t>
  </si>
  <si>
    <t>Приобретение общественного транспорта для городских маршрутов за счет средств областного бюджета на реализацию ГП Тверской области "Доступная среда"</t>
  </si>
  <si>
    <t>Бюджет города Твери на 2018 год всего, тыс.руб.</t>
  </si>
  <si>
    <t>МП "Формирование современной городской среды" на 2018-2023 годы</t>
  </si>
  <si>
    <t>В 2018 ГОДУ</t>
  </si>
  <si>
    <t>МП "Содействие развитию туризма в городе Твери" на 2018-2023 годы</t>
  </si>
  <si>
    <t>по состоянию на 01.08.2018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</si>
</sst>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66" formatCode="0.0"/>
  </numFmts>
  <fonts count="4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FF0000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CCBCA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8BFB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8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5" fillId="0" borderId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20" fillId="10" borderId="0" applyNumberFormat="0" applyBorder="0" applyAlignment="0" applyProtection="0"/>
    <xf numFmtId="0" fontId="21" fillId="11" borderId="10" applyNumberFormat="0" applyAlignment="0" applyProtection="0"/>
    <xf numFmtId="0" fontId="22" fillId="12" borderId="11" applyNumberFormat="0" applyAlignment="0" applyProtection="0"/>
    <xf numFmtId="0" fontId="23" fillId="12" borderId="10" applyNumberFormat="0" applyAlignment="0" applyProtection="0"/>
    <xf numFmtId="0" fontId="24" fillId="0" borderId="12" applyNumberFormat="0" applyFill="0" applyAlignment="0" applyProtection="0"/>
    <xf numFmtId="0" fontId="25" fillId="13" borderId="13" applyNumberFormat="0" applyAlignment="0" applyProtection="0"/>
    <xf numFmtId="0" fontId="8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" fillId="0" borderId="15" applyNumberFormat="0" applyFill="0" applyAlignment="0" applyProtection="0"/>
    <xf numFmtId="0" fontId="27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4" borderId="14" applyNumberFormat="0" applyFont="0" applyAlignment="0" applyProtection="0"/>
  </cellStyleXfs>
  <cellXfs count="271">
    <xf numFmtId="0" fontId="0" fillId="0" borderId="0" xfId="0"/>
    <xf numFmtId="165" fontId="0" fillId="0" borderId="0" xfId="0" applyNumberFormat="1"/>
    <xf numFmtId="0" fontId="0" fillId="0" borderId="0" xfId="0" applyFont="1"/>
    <xf numFmtId="165" fontId="0" fillId="0" borderId="0" xfId="0" applyNumberFormat="1" applyFont="1"/>
    <xf numFmtId="0" fontId="0" fillId="0" borderId="0" xfId="0" applyFill="1"/>
    <xf numFmtId="0" fontId="9" fillId="0" borderId="0" xfId="0" applyFont="1"/>
    <xf numFmtId="0" fontId="8" fillId="0" borderId="0" xfId="0" applyFont="1"/>
    <xf numFmtId="0" fontId="10" fillId="0" borderId="0" xfId="0" applyFont="1"/>
    <xf numFmtId="0" fontId="6" fillId="0" borderId="0" xfId="0" applyFont="1"/>
    <xf numFmtId="0" fontId="7" fillId="0" borderId="0" xfId="0" applyFont="1"/>
    <xf numFmtId="0" fontId="12" fillId="0" borderId="0" xfId="0" applyFont="1"/>
    <xf numFmtId="165" fontId="8" fillId="0" borderId="0" xfId="0" applyNumberFormat="1" applyFont="1"/>
    <xf numFmtId="0" fontId="13" fillId="0" borderId="0" xfId="0" applyFont="1"/>
    <xf numFmtId="4" fontId="0" fillId="0" borderId="0" xfId="0" applyNumberFormat="1" applyAlignment="1">
      <alignment horizontal="center"/>
    </xf>
    <xf numFmtId="165" fontId="11" fillId="0" borderId="0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8" fillId="0" borderId="0" xfId="0" applyFont="1" applyFill="1"/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165" fontId="8" fillId="0" borderId="0" xfId="0" applyNumberFormat="1" applyFont="1" applyFill="1"/>
    <xf numFmtId="165" fontId="8" fillId="0" borderId="0" xfId="0" applyNumberFormat="1" applyFont="1" applyFill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 wrapText="1"/>
    </xf>
    <xf numFmtId="165" fontId="9" fillId="0" borderId="0" xfId="0" applyNumberFormat="1" applyFont="1" applyFill="1"/>
    <xf numFmtId="165" fontId="28" fillId="0" borderId="0" xfId="0" applyNumberFormat="1" applyFont="1" applyFill="1" applyAlignment="1">
      <alignment horizontal="center" vertical="center" wrapText="1"/>
    </xf>
    <xf numFmtId="165" fontId="28" fillId="0" borderId="0" xfId="0" applyNumberFormat="1" applyFont="1" applyFill="1"/>
    <xf numFmtId="165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top" wrapText="1"/>
    </xf>
    <xf numFmtId="0" fontId="29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left" vertical="top" wrapText="1"/>
    </xf>
    <xf numFmtId="0" fontId="29" fillId="2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9" fillId="2" borderId="0" xfId="0" applyFont="1" applyFill="1"/>
    <xf numFmtId="0" fontId="0" fillId="0" borderId="0" xfId="0" applyAlignment="1">
      <alignment horizontal="left"/>
    </xf>
    <xf numFmtId="4" fontId="8" fillId="0" borderId="0" xfId="0" applyNumberFormat="1" applyFont="1" applyFill="1" applyAlignment="1">
      <alignment horizontal="center" vertical="center"/>
    </xf>
    <xf numFmtId="165" fontId="32" fillId="2" borderId="1" xfId="0" applyNumberFormat="1" applyFont="1" applyFill="1" applyBorder="1" applyAlignment="1">
      <alignment horizontal="center" vertical="center" wrapText="1"/>
    </xf>
    <xf numFmtId="165" fontId="32" fillId="6" borderId="1" xfId="0" applyNumberFormat="1" applyFont="1" applyFill="1" applyBorder="1" applyAlignment="1">
      <alignment horizontal="center" vertical="center" wrapText="1"/>
    </xf>
    <xf numFmtId="165" fontId="32" fillId="2" borderId="1" xfId="0" applyNumberFormat="1" applyFont="1" applyFill="1" applyBorder="1" applyAlignment="1">
      <alignment horizontal="center" vertical="center"/>
    </xf>
    <xf numFmtId="165" fontId="32" fillId="6" borderId="1" xfId="0" applyNumberFormat="1" applyFont="1" applyFill="1" applyBorder="1" applyAlignment="1">
      <alignment horizontal="center" vertical="center"/>
    </xf>
    <xf numFmtId="165" fontId="32" fillId="6" borderId="1" xfId="0" applyNumberFormat="1" applyFont="1" applyFill="1" applyBorder="1" applyAlignment="1">
      <alignment vertical="center" wrapText="1"/>
    </xf>
    <xf numFmtId="49" fontId="31" fillId="5" borderId="18" xfId="0" applyNumberFormat="1" applyFont="1" applyFill="1" applyBorder="1" applyAlignment="1">
      <alignment horizontal="center" vertical="center"/>
    </xf>
    <xf numFmtId="0" fontId="31" fillId="5" borderId="1" xfId="0" applyFont="1" applyFill="1" applyBorder="1" applyAlignment="1">
      <alignment horizontal="center" vertical="center" wrapText="1"/>
    </xf>
    <xf numFmtId="49" fontId="32" fillId="0" borderId="18" xfId="0" applyNumberFormat="1" applyFont="1" applyFill="1" applyBorder="1" applyAlignment="1">
      <alignment horizontal="center" vertical="center"/>
    </xf>
    <xf numFmtId="0" fontId="32" fillId="6" borderId="1" xfId="0" applyFont="1" applyFill="1" applyBorder="1" applyAlignment="1">
      <alignment horizontal="center" vertical="center" wrapText="1"/>
    </xf>
    <xf numFmtId="49" fontId="32" fillId="0" borderId="1" xfId="2" applyNumberFormat="1" applyFont="1" applyFill="1" applyBorder="1" applyAlignment="1">
      <alignment horizontal="center" vertical="center" wrapText="1"/>
    </xf>
    <xf numFmtId="49" fontId="32" fillId="5" borderId="18" xfId="2" applyNumberFormat="1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center" vertical="center" wrapText="1"/>
    </xf>
    <xf numFmtId="49" fontId="32" fillId="0" borderId="18" xfId="2" applyNumberFormat="1" applyFont="1" applyBorder="1" applyAlignment="1">
      <alignment horizontal="center" vertical="center" wrapText="1"/>
    </xf>
    <xf numFmtId="49" fontId="32" fillId="0" borderId="18" xfId="0" applyNumberFormat="1" applyFont="1" applyFill="1" applyBorder="1" applyAlignment="1">
      <alignment horizontal="center" vertical="center" wrapText="1"/>
    </xf>
    <xf numFmtId="49" fontId="32" fillId="6" borderId="18" xfId="0" applyNumberFormat="1" applyFont="1" applyFill="1" applyBorder="1" applyAlignment="1">
      <alignment horizontal="center" vertical="center" wrapText="1"/>
    </xf>
    <xf numFmtId="0" fontId="32" fillId="5" borderId="18" xfId="0" applyFont="1" applyFill="1" applyBorder="1" applyAlignment="1">
      <alignment horizontal="center" vertical="center"/>
    </xf>
    <xf numFmtId="49" fontId="32" fillId="0" borderId="20" xfId="2" applyNumberFormat="1" applyFont="1" applyBorder="1" applyAlignment="1">
      <alignment horizontal="center" vertical="center" wrapText="1"/>
    </xf>
    <xf numFmtId="49" fontId="32" fillId="5" borderId="18" xfId="0" applyNumberFormat="1" applyFont="1" applyFill="1" applyBorder="1" applyAlignment="1">
      <alignment horizontal="center" wrapText="1"/>
    </xf>
    <xf numFmtId="0" fontId="32" fillId="7" borderId="20" xfId="0" applyNumberFormat="1" applyFont="1" applyFill="1" applyBorder="1" applyAlignment="1">
      <alignment horizontal="center" vertical="center"/>
    </xf>
    <xf numFmtId="0" fontId="32" fillId="7" borderId="21" xfId="0" applyFont="1" applyFill="1" applyBorder="1" applyAlignment="1">
      <alignment horizontal="center" vertical="center" wrapText="1"/>
    </xf>
    <xf numFmtId="49" fontId="32" fillId="0" borderId="18" xfId="2" applyNumberFormat="1" applyFont="1" applyFill="1" applyBorder="1" applyAlignment="1">
      <alignment horizontal="center" vertical="center" wrapText="1"/>
    </xf>
    <xf numFmtId="49" fontId="31" fillId="5" borderId="18" xfId="0" applyNumberFormat="1" applyFont="1" applyFill="1" applyBorder="1" applyAlignment="1">
      <alignment horizontal="center" vertical="center" wrapText="1"/>
    </xf>
    <xf numFmtId="49" fontId="32" fillId="0" borderId="18" xfId="0" applyNumberFormat="1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left" vertical="center"/>
    </xf>
    <xf numFmtId="0" fontId="32" fillId="0" borderId="0" xfId="0" applyFont="1"/>
    <xf numFmtId="0" fontId="34" fillId="7" borderId="23" xfId="0" applyFont="1" applyFill="1" applyBorder="1" applyAlignment="1">
      <alignment horizontal="center" vertical="center"/>
    </xf>
    <xf numFmtId="0" fontId="34" fillId="7" borderId="16" xfId="0" applyFont="1" applyFill="1" applyBorder="1" applyAlignment="1">
      <alignment horizontal="center" vertical="center"/>
    </xf>
    <xf numFmtId="0" fontId="31" fillId="39" borderId="20" xfId="0" applyFont="1" applyFill="1" applyBorder="1" applyAlignment="1">
      <alignment horizontal="center" vertical="center"/>
    </xf>
    <xf numFmtId="0" fontId="31" fillId="39" borderId="21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 wrapText="1"/>
    </xf>
    <xf numFmtId="165" fontId="32" fillId="6" borderId="0" xfId="0" applyNumberFormat="1" applyFont="1" applyFill="1" applyBorder="1" applyAlignment="1">
      <alignment horizontal="center" vertical="center"/>
    </xf>
    <xf numFmtId="165" fontId="32" fillId="6" borderId="0" xfId="0" applyNumberFormat="1" applyFont="1" applyFill="1" applyBorder="1" applyAlignment="1">
      <alignment horizontal="center" vertical="center" wrapText="1"/>
    </xf>
    <xf numFmtId="165" fontId="32" fillId="6" borderId="0" xfId="0" applyNumberFormat="1" applyFont="1" applyFill="1" applyBorder="1" applyAlignment="1">
      <alignment vertical="center" wrapText="1"/>
    </xf>
    <xf numFmtId="0" fontId="31" fillId="0" borderId="27" xfId="0" applyNumberFormat="1" applyFont="1" applyBorder="1" applyAlignment="1">
      <alignment vertical="center"/>
    </xf>
    <xf numFmtId="0" fontId="31" fillId="0" borderId="5" xfId="0" applyNumberFormat="1" applyFont="1" applyBorder="1" applyAlignment="1">
      <alignment vertical="center"/>
    </xf>
    <xf numFmtId="0" fontId="31" fillId="0" borderId="24" xfId="0" applyNumberFormat="1" applyFont="1" applyBorder="1" applyAlignment="1">
      <alignment vertical="center"/>
    </xf>
    <xf numFmtId="49" fontId="31" fillId="0" borderId="27" xfId="0" applyNumberFormat="1" applyFont="1" applyFill="1" applyBorder="1" applyAlignment="1">
      <alignment vertical="center"/>
    </xf>
    <xf numFmtId="49" fontId="31" fillId="0" borderId="5" xfId="0" applyNumberFormat="1" applyFont="1" applyFill="1" applyBorder="1" applyAlignment="1">
      <alignment vertical="center"/>
    </xf>
    <xf numFmtId="49" fontId="36" fillId="0" borderId="5" xfId="0" applyNumberFormat="1" applyFont="1" applyFill="1" applyBorder="1" applyAlignment="1">
      <alignment vertical="center"/>
    </xf>
    <xf numFmtId="0" fontId="35" fillId="0" borderId="0" xfId="0" applyFont="1" applyAlignment="1">
      <alignment horizontal="left"/>
    </xf>
    <xf numFmtId="0" fontId="37" fillId="7" borderId="16" xfId="0" applyFont="1" applyFill="1" applyBorder="1" applyAlignment="1">
      <alignment horizontal="center" vertical="center"/>
    </xf>
    <xf numFmtId="0" fontId="36" fillId="39" borderId="21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38" fillId="5" borderId="1" xfId="0" applyFont="1" applyFill="1" applyBorder="1" applyAlignment="1">
      <alignment horizontal="left" vertical="center" wrapText="1"/>
    </xf>
    <xf numFmtId="0" fontId="11" fillId="2" borderId="1" xfId="2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165" fontId="36" fillId="5" borderId="1" xfId="0" applyNumberFormat="1" applyFont="1" applyFill="1" applyBorder="1" applyAlignment="1">
      <alignment horizontal="center" vertical="center"/>
    </xf>
    <xf numFmtId="165" fontId="36" fillId="5" borderId="19" xfId="0" applyNumberFormat="1" applyFont="1" applyFill="1" applyBorder="1" applyAlignment="1">
      <alignment horizontal="center" vertical="center"/>
    </xf>
    <xf numFmtId="165" fontId="35" fillId="2" borderId="1" xfId="0" applyNumberFormat="1" applyFont="1" applyFill="1" applyBorder="1" applyAlignment="1">
      <alignment horizontal="center" vertical="center"/>
    </xf>
    <xf numFmtId="165" fontId="35" fillId="2" borderId="1" xfId="0" applyNumberFormat="1" applyFont="1" applyFill="1" applyBorder="1" applyAlignment="1">
      <alignment horizontal="center" vertical="center" wrapText="1"/>
    </xf>
    <xf numFmtId="165" fontId="36" fillId="0" borderId="19" xfId="0" applyNumberFormat="1" applyFont="1" applyFill="1" applyBorder="1" applyAlignment="1">
      <alignment horizontal="center" vertical="center"/>
    </xf>
    <xf numFmtId="165" fontId="35" fillId="6" borderId="1" xfId="0" applyNumberFormat="1" applyFont="1" applyFill="1" applyBorder="1" applyAlignment="1">
      <alignment horizontal="center" vertical="center"/>
    </xf>
    <xf numFmtId="165" fontId="35" fillId="6" borderId="1" xfId="0" applyNumberFormat="1" applyFont="1" applyFill="1" applyBorder="1" applyAlignment="1">
      <alignment horizontal="center" vertical="center" wrapText="1"/>
    </xf>
    <xf numFmtId="165" fontId="35" fillId="6" borderId="1" xfId="0" applyNumberFormat="1" applyFont="1" applyFill="1" applyBorder="1" applyAlignment="1">
      <alignment vertical="center" wrapText="1"/>
    </xf>
    <xf numFmtId="166" fontId="36" fillId="5" borderId="19" xfId="0" applyNumberFormat="1" applyFont="1" applyFill="1" applyBorder="1" applyAlignment="1">
      <alignment horizontal="center" vertical="center"/>
    </xf>
    <xf numFmtId="166" fontId="35" fillId="6" borderId="19" xfId="0" applyNumberFormat="1" applyFont="1" applyFill="1" applyBorder="1" applyAlignment="1">
      <alignment horizontal="center" vertical="center"/>
    </xf>
    <xf numFmtId="166" fontId="35" fillId="41" borderId="19" xfId="0" applyNumberFormat="1" applyFont="1" applyFill="1" applyBorder="1" applyAlignment="1">
      <alignment horizontal="center" vertical="center"/>
    </xf>
    <xf numFmtId="165" fontId="35" fillId="2" borderId="1" xfId="2" applyNumberFormat="1" applyFont="1" applyFill="1" applyBorder="1" applyAlignment="1">
      <alignment horizontal="center" vertical="center"/>
    </xf>
    <xf numFmtId="49" fontId="36" fillId="0" borderId="24" xfId="0" applyNumberFormat="1" applyFont="1" applyFill="1" applyBorder="1" applyAlignment="1">
      <alignment vertical="center"/>
    </xf>
    <xf numFmtId="165" fontId="36" fillId="5" borderId="1" xfId="0" applyNumberFormat="1" applyFont="1" applyFill="1" applyBorder="1" applyAlignment="1">
      <alignment horizontal="center" vertical="center" wrapText="1"/>
    </xf>
    <xf numFmtId="165" fontId="36" fillId="7" borderId="21" xfId="0" applyNumberFormat="1" applyFont="1" applyFill="1" applyBorder="1" applyAlignment="1">
      <alignment horizontal="center" vertical="center"/>
    </xf>
    <xf numFmtId="166" fontId="35" fillId="7" borderId="19" xfId="0" applyNumberFormat="1" applyFont="1" applyFill="1" applyBorder="1" applyAlignment="1">
      <alignment horizontal="center" vertical="center"/>
    </xf>
    <xf numFmtId="165" fontId="35" fillId="0" borderId="0" xfId="0" applyNumberFormat="1" applyFont="1"/>
    <xf numFmtId="0" fontId="35" fillId="0" borderId="0" xfId="0" applyFont="1"/>
    <xf numFmtId="165" fontId="37" fillId="7" borderId="16" xfId="0" applyNumberFormat="1" applyFont="1" applyFill="1" applyBorder="1" applyAlignment="1">
      <alignment horizontal="center" vertical="center"/>
    </xf>
    <xf numFmtId="165" fontId="37" fillId="7" borderId="17" xfId="0" applyNumberFormat="1" applyFont="1" applyFill="1" applyBorder="1" applyAlignment="1">
      <alignment horizontal="center" vertical="center"/>
    </xf>
    <xf numFmtId="165" fontId="36" fillId="39" borderId="21" xfId="0" applyNumberFormat="1" applyFont="1" applyFill="1" applyBorder="1" applyAlignment="1">
      <alignment horizontal="center" vertical="center"/>
    </xf>
    <xf numFmtId="165" fontId="35" fillId="39" borderId="21" xfId="0" applyNumberFormat="1" applyFont="1" applyFill="1" applyBorder="1" applyAlignment="1">
      <alignment horizontal="center" vertical="center"/>
    </xf>
    <xf numFmtId="166" fontId="35" fillId="40" borderId="19" xfId="0" applyNumberFormat="1" applyFont="1" applyFill="1" applyBorder="1" applyAlignment="1">
      <alignment horizontal="center" vertical="center"/>
    </xf>
    <xf numFmtId="165" fontId="36" fillId="39" borderId="22" xfId="0" applyNumberFormat="1" applyFont="1" applyFill="1" applyBorder="1" applyAlignment="1">
      <alignment horizontal="center" vertical="center" wrapText="1"/>
    </xf>
    <xf numFmtId="165" fontId="36" fillId="2" borderId="0" xfId="0" applyNumberFormat="1" applyFont="1" applyFill="1" applyBorder="1" applyAlignment="1">
      <alignment horizontal="center" vertical="center"/>
    </xf>
    <xf numFmtId="165" fontId="36" fillId="2" borderId="0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/>
    </xf>
    <xf numFmtId="165" fontId="11" fillId="0" borderId="1" xfId="2" applyNumberFormat="1" applyFont="1" applyBorder="1" applyAlignment="1">
      <alignment horizontal="center" vertical="center"/>
    </xf>
    <xf numFmtId="165" fontId="11" fillId="0" borderId="1" xfId="2" applyNumberFormat="1" applyFont="1" applyBorder="1" applyAlignment="1">
      <alignment horizontal="center" vertical="center" wrapText="1"/>
    </xf>
    <xf numFmtId="165" fontId="11" fillId="0" borderId="1" xfId="2" applyNumberFormat="1" applyFont="1" applyFill="1" applyBorder="1" applyAlignment="1">
      <alignment horizontal="center" vertical="center" wrapText="1"/>
    </xf>
    <xf numFmtId="165" fontId="11" fillId="6" borderId="1" xfId="2" applyNumberFormat="1" applyFont="1" applyFill="1" applyBorder="1" applyAlignment="1">
      <alignment horizontal="center" vertical="center" wrapText="1"/>
    </xf>
    <xf numFmtId="165" fontId="11" fillId="0" borderId="4" xfId="2" applyNumberFormat="1" applyFont="1" applyBorder="1" applyAlignment="1">
      <alignment horizontal="center" vertical="center" wrapText="1"/>
    </xf>
    <xf numFmtId="165" fontId="38" fillId="5" borderId="1" xfId="0" applyNumberFormat="1" applyFont="1" applyFill="1" applyBorder="1" applyAlignment="1">
      <alignment horizontal="center" vertical="center"/>
    </xf>
    <xf numFmtId="49" fontId="38" fillId="5" borderId="18" xfId="0" applyNumberFormat="1" applyFont="1" applyFill="1" applyBorder="1" applyAlignment="1">
      <alignment horizontal="center" vertical="center" wrapText="1"/>
    </xf>
    <xf numFmtId="0" fontId="38" fillId="5" borderId="1" xfId="0" applyFont="1" applyFill="1" applyBorder="1" applyAlignment="1">
      <alignment horizontal="left" vertical="top" wrapText="1"/>
    </xf>
    <xf numFmtId="0" fontId="38" fillId="5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2" applyNumberFormat="1" applyFont="1" applyFill="1" applyBorder="1" applyAlignment="1">
      <alignment horizontal="left" vertical="center" wrapText="1"/>
    </xf>
    <xf numFmtId="165" fontId="11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top" wrapText="1"/>
    </xf>
    <xf numFmtId="0" fontId="11" fillId="0" borderId="1" xfId="2" applyFont="1" applyFill="1" applyBorder="1" applyAlignment="1">
      <alignment horizontal="left" vertical="center" wrapText="1"/>
    </xf>
    <xf numFmtId="165" fontId="38" fillId="0" borderId="1" xfId="2" applyNumberFormat="1" applyFont="1" applyBorder="1" applyAlignment="1">
      <alignment horizontal="center" vertical="center" wrapText="1"/>
    </xf>
    <xf numFmtId="165" fontId="38" fillId="6" borderId="1" xfId="2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wrapText="1"/>
    </xf>
    <xf numFmtId="0" fontId="38" fillId="5" borderId="1" xfId="2" applyFont="1" applyFill="1" applyBorder="1" applyAlignment="1">
      <alignment horizontal="left" vertical="center" wrapText="1"/>
    </xf>
    <xf numFmtId="0" fontId="11" fillId="0" borderId="1" xfId="3" applyFont="1" applyFill="1" applyBorder="1" applyAlignment="1">
      <alignment horizontal="left" vertical="center" wrapText="1"/>
    </xf>
    <xf numFmtId="165" fontId="11" fillId="6" borderId="1" xfId="2" applyNumberFormat="1" applyFont="1" applyFill="1" applyBorder="1" applyAlignment="1">
      <alignment horizontal="center" vertical="center"/>
    </xf>
    <xf numFmtId="165" fontId="38" fillId="6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0" fontId="38" fillId="7" borderId="21" xfId="0" applyFont="1" applyFill="1" applyBorder="1" applyAlignment="1">
      <alignment horizontal="left" vertical="center" wrapText="1"/>
    </xf>
    <xf numFmtId="165" fontId="38" fillId="5" borderId="1" xfId="0" applyNumberFormat="1" applyFont="1" applyFill="1" applyBorder="1" applyAlignment="1">
      <alignment horizontal="center" vertical="center" wrapText="1"/>
    </xf>
    <xf numFmtId="165" fontId="38" fillId="7" borderId="21" xfId="0" applyNumberFormat="1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vertical="center" wrapText="1"/>
    </xf>
    <xf numFmtId="165" fontId="11" fillId="6" borderId="19" xfId="0" applyNumberFormat="1" applyFont="1" applyFill="1" applyBorder="1" applyAlignment="1">
      <alignment horizontal="center" vertical="center"/>
    </xf>
    <xf numFmtId="165" fontId="11" fillId="2" borderId="1" xfId="0" applyNumberFormat="1" applyFont="1" applyFill="1" applyBorder="1" applyAlignment="1">
      <alignment horizontal="center" vertical="center"/>
    </xf>
    <xf numFmtId="165" fontId="11" fillId="6" borderId="1" xfId="0" applyNumberFormat="1" applyFont="1" applyFill="1" applyBorder="1" applyAlignment="1">
      <alignment horizontal="center" vertical="center" wrapText="1"/>
    </xf>
    <xf numFmtId="165" fontId="11" fillId="2" borderId="1" xfId="0" applyNumberFormat="1" applyFont="1" applyFill="1" applyBorder="1" applyAlignment="1">
      <alignment vertical="center" wrapText="1"/>
    </xf>
    <xf numFmtId="165" fontId="38" fillId="0" borderId="19" xfId="0" applyNumberFormat="1" applyFont="1" applyFill="1" applyBorder="1" applyAlignment="1">
      <alignment horizontal="center" vertical="center"/>
    </xf>
    <xf numFmtId="165" fontId="11" fillId="2" borderId="1" xfId="2" applyNumberFormat="1" applyFont="1" applyFill="1" applyBorder="1" applyAlignment="1">
      <alignment horizontal="center" vertical="center"/>
    </xf>
    <xf numFmtId="166" fontId="11" fillId="6" borderId="19" xfId="0" applyNumberFormat="1" applyFont="1" applyFill="1" applyBorder="1" applyAlignment="1">
      <alignment horizontal="center" vertical="center"/>
    </xf>
    <xf numFmtId="166" fontId="11" fillId="2" borderId="19" xfId="0" applyNumberFormat="1" applyFont="1" applyFill="1" applyBorder="1" applyAlignment="1">
      <alignment horizontal="center" vertical="center"/>
    </xf>
    <xf numFmtId="165" fontId="35" fillId="42" borderId="1" xfId="0" applyNumberFormat="1" applyFont="1" applyFill="1" applyBorder="1" applyAlignment="1">
      <alignment horizontal="center" vertical="center" wrapText="1"/>
    </xf>
    <xf numFmtId="165" fontId="35" fillId="42" borderId="1" xfId="0" applyNumberFormat="1" applyFont="1" applyFill="1" applyBorder="1" applyAlignment="1">
      <alignment vertical="center" wrapText="1"/>
    </xf>
    <xf numFmtId="165" fontId="35" fillId="42" borderId="19" xfId="0" applyNumberFormat="1" applyFont="1" applyFill="1" applyBorder="1" applyAlignment="1">
      <alignment horizontal="center" vertical="center"/>
    </xf>
    <xf numFmtId="165" fontId="38" fillId="2" borderId="19" xfId="0" applyNumberFormat="1" applyFont="1" applyFill="1" applyBorder="1" applyAlignment="1">
      <alignment horizontal="center" vertical="center" wrapText="1"/>
    </xf>
    <xf numFmtId="166" fontId="38" fillId="5" borderId="19" xfId="0" applyNumberFormat="1" applyFont="1" applyFill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165" fontId="11" fillId="43" borderId="1" xfId="2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165" fontId="40" fillId="0" borderId="4" xfId="0" applyNumberFormat="1" applyFont="1" applyBorder="1" applyAlignment="1">
      <alignment horizontal="center" vertical="center" wrapText="1"/>
    </xf>
    <xf numFmtId="0" fontId="40" fillId="0" borderId="26" xfId="0" applyFont="1" applyBorder="1" applyAlignment="1">
      <alignment horizontal="center" vertical="center"/>
    </xf>
    <xf numFmtId="0" fontId="41" fillId="0" borderId="18" xfId="0" applyNumberFormat="1" applyFont="1" applyBorder="1" applyAlignment="1">
      <alignment horizontal="center" vertical="center"/>
    </xf>
    <xf numFmtId="0" fontId="41" fillId="0" borderId="1" xfId="0" applyNumberFormat="1" applyFont="1" applyBorder="1" applyAlignment="1">
      <alignment horizontal="center" vertical="center"/>
    </xf>
    <xf numFmtId="0" fontId="41" fillId="0" borderId="19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vertical="center"/>
    </xf>
    <xf numFmtId="165" fontId="38" fillId="5" borderId="19" xfId="0" applyNumberFormat="1" applyFont="1" applyFill="1" applyBorder="1" applyAlignment="1">
      <alignment horizontal="center" vertical="center" wrapText="1"/>
    </xf>
    <xf numFmtId="49" fontId="11" fillId="0" borderId="18" xfId="2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49" fontId="32" fillId="0" borderId="34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 wrapText="1"/>
    </xf>
    <xf numFmtId="165" fontId="11" fillId="2" borderId="4" xfId="0" applyNumberFormat="1" applyFont="1" applyFill="1" applyBorder="1" applyAlignment="1">
      <alignment horizontal="center" vertical="center"/>
    </xf>
    <xf numFmtId="165" fontId="11" fillId="2" borderId="4" xfId="2" applyNumberFormat="1" applyFont="1" applyFill="1" applyBorder="1" applyAlignment="1">
      <alignment horizontal="center" vertical="center"/>
    </xf>
    <xf numFmtId="165" fontId="11" fillId="0" borderId="4" xfId="2" applyNumberFormat="1" applyFont="1" applyBorder="1" applyAlignment="1">
      <alignment horizontal="center" vertical="center"/>
    </xf>
    <xf numFmtId="165" fontId="11" fillId="0" borderId="21" xfId="0" applyNumberFormat="1" applyFont="1" applyBorder="1" applyAlignment="1">
      <alignment horizontal="center" vertical="center" wrapText="1"/>
    </xf>
    <xf numFmtId="165" fontId="11" fillId="2" borderId="21" xfId="0" applyNumberFormat="1" applyFont="1" applyFill="1" applyBorder="1" applyAlignment="1">
      <alignment horizontal="center" vertical="center"/>
    </xf>
    <xf numFmtId="0" fontId="11" fillId="7" borderId="23" xfId="0" applyFont="1" applyFill="1" applyBorder="1" applyAlignment="1">
      <alignment horizontal="center" vertical="center"/>
    </xf>
    <xf numFmtId="0" fontId="43" fillId="7" borderId="16" xfId="0" applyFont="1" applyFill="1" applyBorder="1" applyAlignment="1" applyProtection="1">
      <alignment horizontal="left"/>
      <protection locked="0"/>
    </xf>
    <xf numFmtId="0" fontId="38" fillId="7" borderId="16" xfId="0" applyFont="1" applyFill="1" applyBorder="1" applyAlignment="1">
      <alignment horizontal="center" vertical="center"/>
    </xf>
    <xf numFmtId="165" fontId="38" fillId="7" borderId="16" xfId="0" applyNumberFormat="1" applyFont="1" applyFill="1" applyBorder="1" applyAlignment="1">
      <alignment horizontal="center" vertical="center"/>
    </xf>
    <xf numFmtId="166" fontId="38" fillId="7" borderId="19" xfId="0" applyNumberFormat="1" applyFont="1" applyFill="1" applyBorder="1" applyAlignment="1">
      <alignment horizontal="center" vertical="center"/>
    </xf>
    <xf numFmtId="166" fontId="38" fillId="7" borderId="17" xfId="0" applyNumberFormat="1" applyFont="1" applyFill="1" applyBorder="1" applyAlignment="1">
      <alignment horizontal="center" vertical="center"/>
    </xf>
    <xf numFmtId="165" fontId="38" fillId="7" borderId="22" xfId="0" applyNumberFormat="1" applyFont="1" applyFill="1" applyBorder="1" applyAlignment="1">
      <alignment horizontal="center" vertical="center" wrapText="1"/>
    </xf>
    <xf numFmtId="165" fontId="44" fillId="2" borderId="0" xfId="0" applyNumberFormat="1" applyFont="1" applyFill="1" applyBorder="1" applyAlignment="1">
      <alignment horizontal="center" vertical="center"/>
    </xf>
    <xf numFmtId="166" fontId="42" fillId="6" borderId="19" xfId="0" applyNumberFormat="1" applyFont="1" applyFill="1" applyBorder="1" applyAlignment="1">
      <alignment horizontal="center" vertical="center"/>
    </xf>
    <xf numFmtId="165" fontId="35" fillId="43" borderId="1" xfId="0" applyNumberFormat="1" applyFont="1" applyFill="1" applyBorder="1" applyAlignment="1">
      <alignment horizontal="center" vertical="center" wrapText="1"/>
    </xf>
    <xf numFmtId="165" fontId="35" fillId="43" borderId="1" xfId="0" applyNumberFormat="1" applyFont="1" applyFill="1" applyBorder="1" applyAlignment="1">
      <alignment horizontal="center" vertical="center"/>
    </xf>
    <xf numFmtId="166" fontId="35" fillId="43" borderId="19" xfId="0" applyNumberFormat="1" applyFont="1" applyFill="1" applyBorder="1" applyAlignment="1">
      <alignment horizontal="center" vertical="center"/>
    </xf>
    <xf numFmtId="165" fontId="31" fillId="5" borderId="1" xfId="0" applyNumberFormat="1" applyFont="1" applyFill="1" applyBorder="1" applyAlignment="1">
      <alignment horizontal="center" vertical="center"/>
    </xf>
    <xf numFmtId="166" fontId="32" fillId="41" borderId="19" xfId="0" applyNumberFormat="1" applyFont="1" applyFill="1" applyBorder="1" applyAlignment="1">
      <alignment horizontal="center" vertical="center"/>
    </xf>
    <xf numFmtId="166" fontId="31" fillId="5" borderId="19" xfId="0" applyNumberFormat="1" applyFont="1" applyFill="1" applyBorder="1" applyAlignment="1">
      <alignment horizontal="center" vertical="center"/>
    </xf>
    <xf numFmtId="165" fontId="36" fillId="5" borderId="35" xfId="0" applyNumberFormat="1" applyFont="1" applyFill="1" applyBorder="1" applyAlignment="1">
      <alignment horizontal="center" vertical="center"/>
    </xf>
    <xf numFmtId="165" fontId="11" fillId="2" borderId="35" xfId="0" applyNumberFormat="1" applyFont="1" applyFill="1" applyBorder="1" applyAlignment="1">
      <alignment horizontal="center" vertical="center"/>
    </xf>
    <xf numFmtId="165" fontId="35" fillId="42" borderId="35" xfId="0" applyNumberFormat="1" applyFont="1" applyFill="1" applyBorder="1" applyAlignment="1">
      <alignment horizontal="center" vertical="center"/>
    </xf>
    <xf numFmtId="165" fontId="11" fillId="6" borderId="35" xfId="0" applyNumberFormat="1" applyFont="1" applyFill="1" applyBorder="1" applyAlignment="1">
      <alignment horizontal="center" vertical="center"/>
    </xf>
    <xf numFmtId="165" fontId="38" fillId="5" borderId="35" xfId="0" applyNumberFormat="1" applyFont="1" applyFill="1" applyBorder="1" applyAlignment="1">
      <alignment horizontal="center" vertical="center"/>
    </xf>
    <xf numFmtId="165" fontId="11" fillId="2" borderId="35" xfId="0" applyNumberFormat="1" applyFont="1" applyFill="1" applyBorder="1" applyAlignment="1">
      <alignment horizontal="center" vertical="center" wrapText="1"/>
    </xf>
    <xf numFmtId="165" fontId="35" fillId="43" borderId="35" xfId="0" applyNumberFormat="1" applyFont="1" applyFill="1" applyBorder="1" applyAlignment="1">
      <alignment horizontal="center" vertical="center" wrapText="1"/>
    </xf>
    <xf numFmtId="165" fontId="31" fillId="5" borderId="35" xfId="0" applyNumberFormat="1" applyFont="1" applyFill="1" applyBorder="1" applyAlignment="1">
      <alignment horizontal="center" vertical="center"/>
    </xf>
    <xf numFmtId="165" fontId="38" fillId="5" borderId="35" xfId="0" applyNumberFormat="1" applyFont="1" applyFill="1" applyBorder="1" applyAlignment="1">
      <alignment horizontal="center" vertical="center" wrapText="1"/>
    </xf>
    <xf numFmtId="165" fontId="38" fillId="7" borderId="36" xfId="0" applyNumberFormat="1" applyFont="1" applyFill="1" applyBorder="1" applyAlignment="1">
      <alignment horizontal="center" vertical="center"/>
    </xf>
    <xf numFmtId="165" fontId="36" fillId="5" borderId="18" xfId="0" applyNumberFormat="1" applyFont="1" applyFill="1" applyBorder="1" applyAlignment="1">
      <alignment horizontal="center" vertical="center"/>
    </xf>
    <xf numFmtId="165" fontId="11" fillId="2" borderId="18" xfId="0" applyNumberFormat="1" applyFont="1" applyFill="1" applyBorder="1" applyAlignment="1">
      <alignment horizontal="center" vertical="center"/>
    </xf>
    <xf numFmtId="165" fontId="11" fillId="6" borderId="18" xfId="0" applyNumberFormat="1" applyFont="1" applyFill="1" applyBorder="1" applyAlignment="1">
      <alignment horizontal="center" vertical="center"/>
    </xf>
    <xf numFmtId="165" fontId="35" fillId="42" borderId="18" xfId="0" applyNumberFormat="1" applyFont="1" applyFill="1" applyBorder="1" applyAlignment="1">
      <alignment horizontal="center" vertical="center"/>
    </xf>
    <xf numFmtId="165" fontId="38" fillId="5" borderId="18" xfId="0" applyNumberFormat="1" applyFont="1" applyFill="1" applyBorder="1" applyAlignment="1">
      <alignment horizontal="center" vertical="center"/>
    </xf>
    <xf numFmtId="165" fontId="38" fillId="5" borderId="19" xfId="0" applyNumberFormat="1" applyFont="1" applyFill="1" applyBorder="1" applyAlignment="1">
      <alignment horizontal="center" vertical="center"/>
    </xf>
    <xf numFmtId="165" fontId="11" fillId="2" borderId="18" xfId="0" applyNumberFormat="1" applyFont="1" applyFill="1" applyBorder="1" applyAlignment="1">
      <alignment horizontal="center" vertical="center" wrapText="1"/>
    </xf>
    <xf numFmtId="165" fontId="35" fillId="43" borderId="18" xfId="0" applyNumberFormat="1" applyFont="1" applyFill="1" applyBorder="1" applyAlignment="1">
      <alignment horizontal="center" vertical="center" wrapText="1"/>
    </xf>
    <xf numFmtId="165" fontId="35" fillId="43" borderId="19" xfId="0" applyNumberFormat="1" applyFont="1" applyFill="1" applyBorder="1" applyAlignment="1">
      <alignment horizontal="center" vertical="center"/>
    </xf>
    <xf numFmtId="165" fontId="31" fillId="5" borderId="18" xfId="0" applyNumberFormat="1" applyFont="1" applyFill="1" applyBorder="1" applyAlignment="1">
      <alignment horizontal="center" vertical="center"/>
    </xf>
    <xf numFmtId="165" fontId="31" fillId="5" borderId="19" xfId="0" applyNumberFormat="1" applyFont="1" applyFill="1" applyBorder="1" applyAlignment="1">
      <alignment horizontal="center" vertical="center"/>
    </xf>
    <xf numFmtId="165" fontId="11" fillId="0" borderId="18" xfId="0" applyNumberFormat="1" applyFont="1" applyBorder="1" applyAlignment="1">
      <alignment horizontal="center" vertical="center"/>
    </xf>
    <xf numFmtId="165" fontId="11" fillId="0" borderId="0" xfId="0" applyNumberFormat="1" applyFont="1" applyBorder="1" applyAlignment="1">
      <alignment vertical="center"/>
    </xf>
    <xf numFmtId="165" fontId="11" fillId="2" borderId="19" xfId="0" applyNumberFormat="1" applyFont="1" applyFill="1" applyBorder="1" applyAlignment="1">
      <alignment horizontal="center" vertical="center"/>
    </xf>
    <xf numFmtId="49" fontId="36" fillId="0" borderId="27" xfId="0" applyNumberFormat="1" applyFont="1" applyFill="1" applyBorder="1" applyAlignment="1">
      <alignment vertical="center"/>
    </xf>
    <xf numFmtId="165" fontId="38" fillId="5" borderId="18" xfId="0" applyNumberFormat="1" applyFont="1" applyFill="1" applyBorder="1" applyAlignment="1">
      <alignment horizontal="center" vertical="center" wrapText="1"/>
    </xf>
    <xf numFmtId="165" fontId="38" fillId="7" borderId="20" xfId="0" applyNumberFormat="1" applyFont="1" applyFill="1" applyBorder="1" applyAlignment="1">
      <alignment horizontal="center" vertical="center"/>
    </xf>
    <xf numFmtId="165" fontId="40" fillId="0" borderId="37" xfId="0" applyNumberFormat="1" applyFont="1" applyBorder="1" applyAlignment="1">
      <alignment horizontal="center" vertical="center" wrapText="1"/>
    </xf>
    <xf numFmtId="0" fontId="41" fillId="0" borderId="35" xfId="0" applyNumberFormat="1" applyFont="1" applyBorder="1" applyAlignment="1">
      <alignment horizontal="center" vertical="center"/>
    </xf>
    <xf numFmtId="165" fontId="40" fillId="0" borderId="34" xfId="0" applyNumberFormat="1" applyFont="1" applyBorder="1" applyAlignment="1">
      <alignment horizontal="center" vertical="center" wrapText="1"/>
    </xf>
    <xf numFmtId="165" fontId="37" fillId="7" borderId="32" xfId="0" applyNumberFormat="1" applyFont="1" applyFill="1" applyBorder="1" applyAlignment="1">
      <alignment horizontal="center" vertical="center"/>
    </xf>
    <xf numFmtId="165" fontId="36" fillId="39" borderId="36" xfId="0" applyNumberFormat="1" applyFont="1" applyFill="1" applyBorder="1" applyAlignment="1">
      <alignment horizontal="center" vertical="center"/>
    </xf>
    <xf numFmtId="165" fontId="37" fillId="7" borderId="23" xfId="0" applyNumberFormat="1" applyFont="1" applyFill="1" applyBorder="1" applyAlignment="1">
      <alignment horizontal="center" vertical="center"/>
    </xf>
    <xf numFmtId="165" fontId="36" fillId="39" borderId="20" xfId="0" applyNumberFormat="1" applyFont="1" applyFill="1" applyBorder="1" applyAlignment="1">
      <alignment horizontal="center" vertical="center"/>
    </xf>
    <xf numFmtId="165" fontId="38" fillId="7" borderId="32" xfId="0" applyNumberFormat="1" applyFont="1" applyFill="1" applyBorder="1" applyAlignment="1">
      <alignment horizontal="center" vertical="center"/>
    </xf>
    <xf numFmtId="165" fontId="11" fillId="0" borderId="35" xfId="0" applyNumberFormat="1" applyFont="1" applyBorder="1" applyAlignment="1">
      <alignment horizontal="center" vertical="center"/>
    </xf>
    <xf numFmtId="165" fontId="38" fillId="7" borderId="23" xfId="0" applyNumberFormat="1" applyFont="1" applyFill="1" applyBorder="1" applyAlignment="1">
      <alignment horizontal="center" vertical="center"/>
    </xf>
    <xf numFmtId="165" fontId="38" fillId="7" borderId="17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5" fontId="45" fillId="2" borderId="1" xfId="0" applyNumberFormat="1" applyFont="1" applyFill="1" applyBorder="1" applyAlignment="1">
      <alignment horizontal="center" vertical="center" wrapText="1"/>
    </xf>
    <xf numFmtId="165" fontId="46" fillId="0" borderId="1" xfId="0" applyNumberFormat="1" applyFont="1" applyBorder="1" applyAlignment="1">
      <alignment horizontal="center" vertical="center" wrapText="1"/>
    </xf>
    <xf numFmtId="165" fontId="45" fillId="0" borderId="1" xfId="0" applyNumberFormat="1" applyFont="1" applyBorder="1" applyAlignment="1">
      <alignment horizontal="center" vertical="center" wrapText="1"/>
    </xf>
    <xf numFmtId="166" fontId="45" fillId="2" borderId="1" xfId="1" applyNumberFormat="1" applyFont="1" applyFill="1" applyBorder="1" applyAlignment="1">
      <alignment horizontal="center" vertical="center" wrapText="1"/>
    </xf>
    <xf numFmtId="166" fontId="45" fillId="0" borderId="1" xfId="1" applyNumberFormat="1" applyFont="1" applyBorder="1" applyAlignment="1">
      <alignment horizontal="center" vertical="center" wrapText="1"/>
    </xf>
    <xf numFmtId="165" fontId="47" fillId="4" borderId="1" xfId="0" applyNumberFormat="1" applyFont="1" applyFill="1" applyBorder="1" applyAlignment="1">
      <alignment horizontal="center" vertical="center" wrapText="1"/>
    </xf>
    <xf numFmtId="166" fontId="47" fillId="4" borderId="1" xfId="1" applyNumberFormat="1" applyFont="1" applyFill="1" applyBorder="1" applyAlignment="1">
      <alignment horizontal="center" vertical="center" wrapText="1"/>
    </xf>
    <xf numFmtId="165" fontId="47" fillId="3" borderId="1" xfId="0" applyNumberFormat="1" applyFont="1" applyFill="1" applyBorder="1" applyAlignment="1">
      <alignment horizontal="center" vertical="center" wrapText="1"/>
    </xf>
    <xf numFmtId="166" fontId="47" fillId="3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9" fillId="0" borderId="3" xfId="0" applyFont="1" applyBorder="1" applyAlignment="1">
      <alignment horizontal="right" vertical="top"/>
    </xf>
    <xf numFmtId="0" fontId="3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33" fillId="0" borderId="0" xfId="0" applyFont="1" applyFill="1" applyBorder="1" applyAlignment="1">
      <alignment horizontal="right" vertical="center"/>
    </xf>
    <xf numFmtId="0" fontId="31" fillId="0" borderId="28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 wrapText="1"/>
    </xf>
    <xf numFmtId="0" fontId="31" fillId="0" borderId="16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40" fillId="0" borderId="29" xfId="0" applyFont="1" applyBorder="1" applyAlignment="1">
      <alignment horizontal="center" vertical="center" wrapText="1"/>
    </xf>
    <xf numFmtId="0" fontId="40" fillId="0" borderId="6" xfId="0" applyFont="1" applyBorder="1" applyAlignment="1">
      <alignment horizontal="center" vertical="center" wrapText="1"/>
    </xf>
    <xf numFmtId="0" fontId="40" fillId="0" borderId="16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30" xfId="0" applyFont="1" applyBorder="1" applyAlignment="1">
      <alignment horizontal="center" vertical="center" wrapText="1"/>
    </xf>
    <xf numFmtId="0" fontId="40" fillId="0" borderId="32" xfId="0" applyFont="1" applyBorder="1" applyAlignment="1">
      <alignment horizontal="center" vertical="center" wrapText="1"/>
    </xf>
    <xf numFmtId="0" fontId="40" fillId="0" borderId="38" xfId="0" applyFont="1" applyBorder="1" applyAlignment="1">
      <alignment horizontal="center" vertical="center"/>
    </xf>
    <xf numFmtId="0" fontId="40" fillId="0" borderId="31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165" fontId="40" fillId="0" borderId="31" xfId="0" applyNumberFormat="1" applyFont="1" applyBorder="1" applyAlignment="1">
      <alignment horizontal="center" vertical="center" wrapText="1"/>
    </xf>
    <xf numFmtId="165" fontId="40" fillId="0" borderId="33" xfId="0" applyNumberFormat="1" applyFont="1" applyBorder="1" applyAlignment="1">
      <alignment horizontal="center" vertical="center" wrapText="1"/>
    </xf>
    <xf numFmtId="165" fontId="40" fillId="0" borderId="30" xfId="0" applyNumberFormat="1" applyFont="1" applyBorder="1" applyAlignment="1">
      <alignment horizontal="center" vertical="center" wrapText="1"/>
    </xf>
  </cellXfs>
  <cellStyles count="48">
    <cellStyle name="20% - Акцент1" xfId="21" builtinId="30" customBuiltin="1"/>
    <cellStyle name="20% - Акцент2" xfId="25" builtinId="34" customBuiltin="1"/>
    <cellStyle name="20% - Акцент3" xfId="29" builtinId="38" customBuiltin="1"/>
    <cellStyle name="20% - Акцент4" xfId="33" builtinId="42" customBuiltin="1"/>
    <cellStyle name="20% - Акцент5" xfId="37" builtinId="46" customBuiltin="1"/>
    <cellStyle name="20% - Акцент6" xfId="41" builtinId="50" customBuiltin="1"/>
    <cellStyle name="40% - Акцент1" xfId="22" builtinId="31" customBuiltin="1"/>
    <cellStyle name="40% - Акцент2" xfId="26" builtinId="35" customBuiltin="1"/>
    <cellStyle name="40% - Акцент3" xfId="30" builtinId="39" customBuiltin="1"/>
    <cellStyle name="40% - Акцент4" xfId="34" builtinId="43" customBuiltin="1"/>
    <cellStyle name="40% - Акцент5" xfId="38" builtinId="47" customBuiltin="1"/>
    <cellStyle name="40% - Акцент6" xfId="42" builtinId="51" customBuiltin="1"/>
    <cellStyle name="60% - Акцент1" xfId="23" builtinId="32" customBuiltin="1"/>
    <cellStyle name="60% - Акцент2" xfId="27" builtinId="36" customBuiltin="1"/>
    <cellStyle name="60% - Акцент3" xfId="31" builtinId="40" customBuiltin="1"/>
    <cellStyle name="60% - Акцент4" xfId="35" builtinId="44" customBuiltin="1"/>
    <cellStyle name="60% - Акцент5" xfId="39" builtinId="48" customBuiltin="1"/>
    <cellStyle name="60% - Акцент6" xfId="43" builtinId="52" customBuiltin="1"/>
    <cellStyle name="Акцент1" xfId="20" builtinId="29" customBuiltin="1"/>
    <cellStyle name="Акцент2" xfId="24" builtinId="33" customBuiltin="1"/>
    <cellStyle name="Акцент3" xfId="28" builtinId="37" customBuiltin="1"/>
    <cellStyle name="Акцент4" xfId="32" builtinId="41" customBuiltin="1"/>
    <cellStyle name="Акцент5" xfId="36" builtinId="45" customBuiltin="1"/>
    <cellStyle name="Акцент6" xfId="40" builtinId="49" customBuiltin="1"/>
    <cellStyle name="Ввод " xfId="12" builtinId="20" customBuiltin="1"/>
    <cellStyle name="Вывод" xfId="13" builtinId="21" customBuiltin="1"/>
    <cellStyle name="Вычисление" xfId="14" builtinId="22" customBuiltin="1"/>
    <cellStyle name="Заголовок 1" xfId="5" builtinId="16" customBuiltin="1"/>
    <cellStyle name="Заголовок 2" xfId="6" builtinId="17" customBuiltin="1"/>
    <cellStyle name="Заголовок 3" xfId="7" builtinId="18" customBuiltin="1"/>
    <cellStyle name="Заголовок 4" xfId="8" builtinId="19" customBuiltin="1"/>
    <cellStyle name="Итог" xfId="19" builtinId="25" customBuiltin="1"/>
    <cellStyle name="Контрольная ячейка" xfId="16" builtinId="23" customBuiltin="1"/>
    <cellStyle name="Название" xfId="4" builtinId="15" customBuiltin="1"/>
    <cellStyle name="Нейтральный" xfId="11" builtinId="28" customBuiltin="1"/>
    <cellStyle name="Обычный" xfId="0" builtinId="0"/>
    <cellStyle name="Обычный 2" xfId="2"/>
    <cellStyle name="Обычный 2_Лист1" xfId="3"/>
    <cellStyle name="Обычный 3" xfId="44"/>
    <cellStyle name="Обычный 4" xfId="45"/>
    <cellStyle name="Обычный 5" xfId="46"/>
    <cellStyle name="Плохой" xfId="10" builtinId="27" customBuiltin="1"/>
    <cellStyle name="Пояснение" xfId="18" builtinId="53" customBuiltin="1"/>
    <cellStyle name="Примечание 2" xfId="47"/>
    <cellStyle name="Связанная ячейка" xfId="15" builtinId="24" customBuiltin="1"/>
    <cellStyle name="Текст предупреждения" xfId="17" builtinId="11" customBuiltin="1"/>
    <cellStyle name="Финансовый" xfId="1" builtinId="3"/>
    <cellStyle name="Хороший" xfId="9" builtinId="26" customBuiltin="1"/>
  </cellStyles>
  <dxfs count="0"/>
  <tableStyles count="0" defaultTableStyle="TableStyleMedium9" defaultPivotStyle="PivotStyleLight16"/>
  <colors>
    <mruColors>
      <color rgb="FFE8BFBE"/>
      <color rgb="FFECCBCA"/>
      <color rgb="FFF4771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752475</xdr:colOff>
      <xdr:row>17</xdr:row>
      <xdr:rowOff>333375</xdr:rowOff>
    </xdr:from>
    <xdr:to>
      <xdr:col>1</xdr:col>
      <xdr:colOff>752475</xdr:colOff>
      <xdr:row>17</xdr:row>
      <xdr:rowOff>333375</xdr:rowOff>
    </xdr:to>
    <xdr:sp macro="" textlink="">
      <xdr:nvSpPr>
        <xdr:cNvPr id="3" name="Line 13"/>
        <xdr:cNvSpPr>
          <a:spLocks noChangeShapeType="1"/>
        </xdr:cNvSpPr>
      </xdr:nvSpPr>
      <xdr:spPr bwMode="auto">
        <a:xfrm>
          <a:off x="1162050" y="73342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752475</xdr:colOff>
      <xdr:row>17</xdr:row>
      <xdr:rowOff>333375</xdr:rowOff>
    </xdr:from>
    <xdr:to>
      <xdr:col>1</xdr:col>
      <xdr:colOff>752475</xdr:colOff>
      <xdr:row>17</xdr:row>
      <xdr:rowOff>333375</xdr:rowOff>
    </xdr:to>
    <xdr:sp macro="" textlink="">
      <xdr:nvSpPr>
        <xdr:cNvPr id="4" name="Line 13"/>
        <xdr:cNvSpPr>
          <a:spLocks noChangeShapeType="1"/>
        </xdr:cNvSpPr>
      </xdr:nvSpPr>
      <xdr:spPr bwMode="auto">
        <a:xfrm>
          <a:off x="1133475" y="11639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752475</xdr:colOff>
      <xdr:row>17</xdr:row>
      <xdr:rowOff>333375</xdr:rowOff>
    </xdr:from>
    <xdr:to>
      <xdr:col>1</xdr:col>
      <xdr:colOff>752475</xdr:colOff>
      <xdr:row>17</xdr:row>
      <xdr:rowOff>333375</xdr:rowOff>
    </xdr:to>
    <xdr:sp macro="" textlink="">
      <xdr:nvSpPr>
        <xdr:cNvPr id="5" name="Line 13"/>
        <xdr:cNvSpPr>
          <a:spLocks noChangeShapeType="1"/>
        </xdr:cNvSpPr>
      </xdr:nvSpPr>
      <xdr:spPr bwMode="auto">
        <a:xfrm>
          <a:off x="1133475" y="9544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"/>
  <sheetViews>
    <sheetView tabSelected="1" zoomScale="110" zoomScaleNormal="110" workbookViewId="0">
      <selection activeCell="G45" sqref="G45"/>
    </sheetView>
  </sheetViews>
  <sheetFormatPr defaultRowHeight="15" x14ac:dyDescent="0.25"/>
  <cols>
    <col min="1" max="1" width="4" style="6" customWidth="1"/>
    <col min="2" max="2" width="50.42578125" style="6" customWidth="1"/>
    <col min="3" max="3" width="16.5703125" style="6" customWidth="1"/>
    <col min="4" max="4" width="11.5703125" style="6" hidden="1" customWidth="1"/>
    <col min="5" max="5" width="10.85546875" style="6" hidden="1" customWidth="1"/>
    <col min="6" max="6" width="6" style="6" hidden="1" customWidth="1"/>
    <col min="7" max="7" width="11.7109375" style="6" customWidth="1"/>
    <col min="8" max="8" width="9.5703125" style="6" customWidth="1"/>
    <col min="9" max="9" width="11.85546875" style="27" customWidth="1"/>
    <col min="10" max="10" width="9.42578125" style="26" customWidth="1"/>
  </cols>
  <sheetData>
    <row r="1" spans="1:10" s="8" customFormat="1" x14ac:dyDescent="0.25">
      <c r="A1" s="249" t="s">
        <v>9</v>
      </c>
      <c r="B1" s="249"/>
      <c r="C1" s="249"/>
      <c r="D1" s="249"/>
      <c r="E1" s="249"/>
      <c r="F1" s="249"/>
      <c r="G1" s="249"/>
      <c r="H1" s="249"/>
      <c r="I1" s="249"/>
      <c r="J1" s="249"/>
    </row>
    <row r="2" spans="1:10" s="8" customFormat="1" x14ac:dyDescent="0.25">
      <c r="A2" s="249" t="s">
        <v>10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 s="8" customFormat="1" x14ac:dyDescent="0.25">
      <c r="A3" s="249" t="s">
        <v>11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 s="8" customFormat="1" x14ac:dyDescent="0.25">
      <c r="A4" s="249" t="s">
        <v>142</v>
      </c>
      <c r="B4" s="249"/>
      <c r="C4" s="249"/>
      <c r="D4" s="249"/>
      <c r="E4" s="249"/>
      <c r="F4" s="249"/>
      <c r="G4" s="249"/>
      <c r="H4" s="249"/>
      <c r="I4" s="249"/>
      <c r="J4" s="249"/>
    </row>
    <row r="5" spans="1:10" s="8" customFormat="1" hidden="1" x14ac:dyDescent="0.25">
      <c r="A5" s="250" t="s">
        <v>7</v>
      </c>
      <c r="B5" s="250"/>
      <c r="C5" s="250"/>
      <c r="D5" s="250"/>
      <c r="E5" s="250"/>
      <c r="F5" s="250"/>
      <c r="G5" s="250"/>
      <c r="H5" s="250"/>
      <c r="I5" s="250"/>
      <c r="J5" s="250"/>
    </row>
    <row r="6" spans="1:10" s="8" customFormat="1" x14ac:dyDescent="0.25">
      <c r="A6" s="2"/>
      <c r="B6" s="2"/>
      <c r="C6" s="251" t="s">
        <v>144</v>
      </c>
      <c r="D6" s="251"/>
      <c r="E6" s="251"/>
      <c r="F6" s="251"/>
      <c r="G6" s="251"/>
      <c r="H6" s="251"/>
      <c r="I6" s="251"/>
      <c r="J6" s="251"/>
    </row>
    <row r="7" spans="1:10" s="8" customFormat="1" ht="33" customHeight="1" x14ac:dyDescent="0.25">
      <c r="A7" s="248" t="s">
        <v>0</v>
      </c>
      <c r="B7" s="248" t="s">
        <v>1</v>
      </c>
      <c r="C7" s="248" t="s">
        <v>140</v>
      </c>
      <c r="D7" s="248" t="s">
        <v>2</v>
      </c>
      <c r="E7" s="248"/>
      <c r="F7" s="248"/>
      <c r="G7" s="248" t="s">
        <v>5</v>
      </c>
      <c r="H7" s="248"/>
      <c r="I7" s="248" t="s">
        <v>6</v>
      </c>
      <c r="J7" s="248"/>
    </row>
    <row r="8" spans="1:10" s="8" customFormat="1" ht="24.75" customHeight="1" x14ac:dyDescent="0.25">
      <c r="A8" s="248"/>
      <c r="B8" s="248"/>
      <c r="C8" s="248"/>
      <c r="D8" s="40"/>
      <c r="E8" s="40"/>
      <c r="F8" s="40"/>
      <c r="G8" s="29" t="s">
        <v>4</v>
      </c>
      <c r="H8" s="41" t="s">
        <v>3</v>
      </c>
      <c r="I8" s="29" t="s">
        <v>4</v>
      </c>
      <c r="J8" s="41" t="s">
        <v>3</v>
      </c>
    </row>
    <row r="9" spans="1:10" s="12" customFormat="1" ht="15" customHeight="1" x14ac:dyDescent="0.2">
      <c r="A9" s="28">
        <v>1</v>
      </c>
      <c r="B9" s="29">
        <v>2</v>
      </c>
      <c r="C9" s="29">
        <v>3</v>
      </c>
      <c r="D9" s="29">
        <v>4</v>
      </c>
      <c r="E9" s="29">
        <v>5</v>
      </c>
      <c r="F9" s="29">
        <v>6</v>
      </c>
      <c r="G9" s="42">
        <v>4</v>
      </c>
      <c r="H9" s="42">
        <v>5</v>
      </c>
      <c r="I9" s="43">
        <v>6</v>
      </c>
      <c r="J9" s="44">
        <v>7</v>
      </c>
    </row>
    <row r="10" spans="1:10" s="5" customFormat="1" ht="30" customHeight="1" x14ac:dyDescent="0.25">
      <c r="A10" s="30">
        <v>1</v>
      </c>
      <c r="B10" s="31" t="s">
        <v>116</v>
      </c>
      <c r="C10" s="244">
        <f>SUM(C11:C15)</f>
        <v>5045446.3</v>
      </c>
      <c r="D10" s="244"/>
      <c r="E10" s="244"/>
      <c r="F10" s="244"/>
      <c r="G10" s="244">
        <f>SUM(G11:G15)</f>
        <v>3593139.9000000004</v>
      </c>
      <c r="H10" s="245">
        <f>G10*100/C10</f>
        <v>71.215501788216457</v>
      </c>
      <c r="I10" s="244">
        <f>SUM(I11:I15)</f>
        <v>2309285</v>
      </c>
      <c r="J10" s="244">
        <f t="shared" ref="J10:J41" si="0">I10*100/C10</f>
        <v>45.769687411002671</v>
      </c>
    </row>
    <row r="11" spans="1:10" s="6" customFormat="1" ht="42.75" customHeight="1" x14ac:dyDescent="0.25">
      <c r="A11" s="32"/>
      <c r="B11" s="33" t="s">
        <v>12</v>
      </c>
      <c r="C11" s="239">
        <v>1590895.9</v>
      </c>
      <c r="D11" s="240"/>
      <c r="E11" s="240"/>
      <c r="F11" s="240"/>
      <c r="G11" s="241">
        <v>1517137.1</v>
      </c>
      <c r="H11" s="242">
        <f t="shared" ref="H11:H48" si="1">G11*100/C11</f>
        <v>95.363694129829625</v>
      </c>
      <c r="I11" s="241">
        <v>950520.9</v>
      </c>
      <c r="J11" s="239">
        <f t="shared" si="0"/>
        <v>59.747523392322528</v>
      </c>
    </row>
    <row r="12" spans="1:10" s="6" customFormat="1" ht="28.5" customHeight="1" x14ac:dyDescent="0.25">
      <c r="A12" s="32"/>
      <c r="B12" s="33" t="s">
        <v>13</v>
      </c>
      <c r="C12" s="241">
        <v>3257793.5</v>
      </c>
      <c r="D12" s="240"/>
      <c r="E12" s="240"/>
      <c r="F12" s="240"/>
      <c r="G12" s="241">
        <v>1934013.8</v>
      </c>
      <c r="H12" s="242">
        <f t="shared" si="1"/>
        <v>59.36575783578671</v>
      </c>
      <c r="I12" s="241">
        <v>1239310.3999999999</v>
      </c>
      <c r="J12" s="239">
        <f t="shared" si="0"/>
        <v>38.041404404545588</v>
      </c>
    </row>
    <row r="13" spans="1:10" s="6" customFormat="1" ht="29.25" customHeight="1" x14ac:dyDescent="0.25">
      <c r="A13" s="32"/>
      <c r="B13" s="33" t="s">
        <v>14</v>
      </c>
      <c r="C13" s="241">
        <v>48855.6</v>
      </c>
      <c r="D13" s="240"/>
      <c r="E13" s="240"/>
      <c r="F13" s="240"/>
      <c r="G13" s="241">
        <v>45820.9</v>
      </c>
      <c r="H13" s="242">
        <f t="shared" si="1"/>
        <v>93.788429576138668</v>
      </c>
      <c r="I13" s="241">
        <v>28553</v>
      </c>
      <c r="J13" s="239">
        <f t="shared" si="0"/>
        <v>58.443658454711439</v>
      </c>
    </row>
    <row r="14" spans="1:10" s="6" customFormat="1" ht="30" customHeight="1" x14ac:dyDescent="0.25">
      <c r="A14" s="32"/>
      <c r="B14" s="33" t="s">
        <v>15</v>
      </c>
      <c r="C14" s="241">
        <v>94008.5</v>
      </c>
      <c r="D14" s="240"/>
      <c r="E14" s="240"/>
      <c r="F14" s="240"/>
      <c r="G14" s="241">
        <v>92297</v>
      </c>
      <c r="H14" s="242">
        <f t="shared" si="1"/>
        <v>98.179419946068705</v>
      </c>
      <c r="I14" s="241">
        <v>63768.7</v>
      </c>
      <c r="J14" s="239">
        <f t="shared" si="0"/>
        <v>67.832908726338573</v>
      </c>
    </row>
    <row r="15" spans="1:10" s="6" customFormat="1" ht="34.5" customHeight="1" x14ac:dyDescent="0.25">
      <c r="A15" s="32"/>
      <c r="B15" s="33" t="s">
        <v>32</v>
      </c>
      <c r="C15" s="241">
        <v>53892.800000000003</v>
      </c>
      <c r="D15" s="240"/>
      <c r="E15" s="240"/>
      <c r="F15" s="240"/>
      <c r="G15" s="241">
        <v>3871.1</v>
      </c>
      <c r="H15" s="243">
        <f t="shared" si="1"/>
        <v>7.1829632158655699</v>
      </c>
      <c r="I15" s="241">
        <v>27132</v>
      </c>
      <c r="J15" s="241">
        <f t="shared" si="0"/>
        <v>50.344387376421338</v>
      </c>
    </row>
    <row r="16" spans="1:10" s="9" customFormat="1" ht="26.25" customHeight="1" x14ac:dyDescent="0.25">
      <c r="A16" s="30">
        <v>2</v>
      </c>
      <c r="B16" s="15" t="s">
        <v>40</v>
      </c>
      <c r="C16" s="244">
        <f>SUM(C17:C19)</f>
        <v>357047.80000000005</v>
      </c>
      <c r="D16" s="244"/>
      <c r="E16" s="244"/>
      <c r="F16" s="244"/>
      <c r="G16" s="244">
        <f>SUM(G17:G19)</f>
        <v>346659.7</v>
      </c>
      <c r="H16" s="245">
        <f t="shared" si="1"/>
        <v>97.090557622816874</v>
      </c>
      <c r="I16" s="244">
        <f>SUM(I17:I19)</f>
        <v>208321.1</v>
      </c>
      <c r="J16" s="244">
        <f t="shared" si="0"/>
        <v>58.345437221570883</v>
      </c>
    </row>
    <row r="17" spans="1:11" s="6" customFormat="1" ht="27" customHeight="1" x14ac:dyDescent="0.25">
      <c r="A17" s="32"/>
      <c r="B17" s="34" t="s">
        <v>16</v>
      </c>
      <c r="C17" s="241">
        <v>344401.9</v>
      </c>
      <c r="D17" s="240"/>
      <c r="E17" s="240"/>
      <c r="F17" s="240"/>
      <c r="G17" s="241">
        <v>334553.5</v>
      </c>
      <c r="H17" s="243">
        <f t="shared" si="1"/>
        <v>97.140433894238086</v>
      </c>
      <c r="I17" s="241">
        <v>196914.5</v>
      </c>
      <c r="J17" s="241">
        <f t="shared" si="0"/>
        <v>57.175787938452139</v>
      </c>
    </row>
    <row r="18" spans="1:11" s="8" customFormat="1" ht="30" x14ac:dyDescent="0.25">
      <c r="A18" s="32"/>
      <c r="B18" s="34" t="s">
        <v>17</v>
      </c>
      <c r="C18" s="241">
        <v>11915.9</v>
      </c>
      <c r="D18" s="240"/>
      <c r="E18" s="240"/>
      <c r="F18" s="240"/>
      <c r="G18" s="241">
        <v>11885.9</v>
      </c>
      <c r="H18" s="243">
        <f t="shared" si="1"/>
        <v>99.748235550818663</v>
      </c>
      <c r="I18" s="241">
        <v>11351.4</v>
      </c>
      <c r="J18" s="241">
        <f t="shared" si="0"/>
        <v>95.262632281237671</v>
      </c>
    </row>
    <row r="19" spans="1:11" s="8" customFormat="1" x14ac:dyDescent="0.25">
      <c r="A19" s="32"/>
      <c r="B19" s="34" t="s">
        <v>18</v>
      </c>
      <c r="C19" s="241">
        <v>730</v>
      </c>
      <c r="D19" s="240"/>
      <c r="E19" s="240"/>
      <c r="F19" s="240"/>
      <c r="G19" s="241">
        <v>220.3</v>
      </c>
      <c r="H19" s="243">
        <f t="shared" si="1"/>
        <v>30.17808219178082</v>
      </c>
      <c r="I19" s="241">
        <v>55.2</v>
      </c>
      <c r="J19" s="241">
        <f t="shared" si="0"/>
        <v>7.5616438356164384</v>
      </c>
    </row>
    <row r="20" spans="1:11" s="5" customFormat="1" ht="41.25" customHeight="1" x14ac:dyDescent="0.25">
      <c r="A20" s="30">
        <v>3</v>
      </c>
      <c r="B20" s="31" t="s">
        <v>41</v>
      </c>
      <c r="C20" s="244">
        <f>SUM(C21:C23)</f>
        <v>223240.3</v>
      </c>
      <c r="D20" s="244"/>
      <c r="E20" s="244"/>
      <c r="F20" s="244"/>
      <c r="G20" s="244">
        <f>SUM(G21:G23)</f>
        <v>88038.1</v>
      </c>
      <c r="H20" s="245">
        <f t="shared" si="1"/>
        <v>39.436472715723824</v>
      </c>
      <c r="I20" s="244">
        <f>SUM(I21:I23)</f>
        <v>48607.6</v>
      </c>
      <c r="J20" s="245">
        <f>I20*100/C20</f>
        <v>21.773667209728711</v>
      </c>
    </row>
    <row r="21" spans="1:11" s="10" customFormat="1" ht="18" customHeight="1" x14ac:dyDescent="0.25">
      <c r="A21" s="35"/>
      <c r="B21" s="33" t="s">
        <v>19</v>
      </c>
      <c r="C21" s="241">
        <v>188610.8</v>
      </c>
      <c r="D21" s="241"/>
      <c r="E21" s="241"/>
      <c r="F21" s="241"/>
      <c r="G21" s="241">
        <v>69143.600000000006</v>
      </c>
      <c r="H21" s="243">
        <f t="shared" si="1"/>
        <v>36.659406566326005</v>
      </c>
      <c r="I21" s="241">
        <v>37962.199999999997</v>
      </c>
      <c r="J21" s="241">
        <f t="shared" si="0"/>
        <v>20.127267367510235</v>
      </c>
    </row>
    <row r="22" spans="1:11" s="7" customFormat="1" ht="30" x14ac:dyDescent="0.25">
      <c r="A22" s="35"/>
      <c r="B22" s="33" t="s">
        <v>20</v>
      </c>
      <c r="C22" s="241">
        <v>18944.5</v>
      </c>
      <c r="D22" s="241"/>
      <c r="E22" s="241"/>
      <c r="F22" s="241"/>
      <c r="G22" s="241">
        <v>18894.5</v>
      </c>
      <c r="H22" s="243">
        <f t="shared" si="1"/>
        <v>99.73607115521655</v>
      </c>
      <c r="I22" s="241">
        <v>10645.4</v>
      </c>
      <c r="J22" s="241">
        <f t="shared" si="0"/>
        <v>56.192562485153999</v>
      </c>
    </row>
    <row r="23" spans="1:11" s="7" customFormat="1" ht="17.25" customHeight="1" x14ac:dyDescent="0.25">
      <c r="A23" s="35"/>
      <c r="B23" s="33" t="s">
        <v>21</v>
      </c>
      <c r="C23" s="241">
        <v>15685</v>
      </c>
      <c r="D23" s="241"/>
      <c r="E23" s="241"/>
      <c r="F23" s="241"/>
      <c r="G23" s="241">
        <v>0</v>
      </c>
      <c r="H23" s="243">
        <f t="shared" si="1"/>
        <v>0</v>
      </c>
      <c r="I23" s="241">
        <v>0</v>
      </c>
      <c r="J23" s="241">
        <f t="shared" si="0"/>
        <v>0</v>
      </c>
    </row>
    <row r="24" spans="1:11" s="5" customFormat="1" ht="28.5" x14ac:dyDescent="0.25">
      <c r="A24" s="30">
        <v>4</v>
      </c>
      <c r="B24" s="31" t="s">
        <v>42</v>
      </c>
      <c r="C24" s="244">
        <f>SUM(C25:C26)</f>
        <v>81678</v>
      </c>
      <c r="D24" s="244"/>
      <c r="E24" s="244"/>
      <c r="F24" s="244"/>
      <c r="G24" s="244">
        <f>SUM(G25:G26)</f>
        <v>9481.9</v>
      </c>
      <c r="H24" s="245">
        <f t="shared" si="1"/>
        <v>11.608878767844462</v>
      </c>
      <c r="I24" s="244">
        <f>SUM(I25:I26)</f>
        <v>42327.7</v>
      </c>
      <c r="J24" s="244">
        <f t="shared" si="0"/>
        <v>51.822645020691006</v>
      </c>
      <c r="K24" s="6"/>
    </row>
    <row r="25" spans="1:11" s="7" customFormat="1" ht="45" x14ac:dyDescent="0.25">
      <c r="A25" s="35"/>
      <c r="B25" s="33" t="s">
        <v>22</v>
      </c>
      <c r="C25" s="241">
        <v>80589.2</v>
      </c>
      <c r="D25" s="241"/>
      <c r="E25" s="241"/>
      <c r="F25" s="241"/>
      <c r="G25" s="241">
        <v>8983.4</v>
      </c>
      <c r="H25" s="243">
        <f t="shared" si="1"/>
        <v>11.147151231182342</v>
      </c>
      <c r="I25" s="241">
        <v>41929</v>
      </c>
      <c r="J25" s="241">
        <f t="shared" si="0"/>
        <v>52.028063313694638</v>
      </c>
    </row>
    <row r="26" spans="1:11" s="7" customFormat="1" ht="30" x14ac:dyDescent="0.25">
      <c r="A26" s="35"/>
      <c r="B26" s="33" t="s">
        <v>23</v>
      </c>
      <c r="C26" s="241">
        <v>1088.8</v>
      </c>
      <c r="D26" s="241"/>
      <c r="E26" s="241"/>
      <c r="F26" s="241"/>
      <c r="G26" s="241">
        <v>498.5</v>
      </c>
      <c r="H26" s="243">
        <f t="shared" si="1"/>
        <v>45.784349742836149</v>
      </c>
      <c r="I26" s="241">
        <v>398.7</v>
      </c>
      <c r="J26" s="241">
        <f t="shared" si="0"/>
        <v>36.618295371050699</v>
      </c>
    </row>
    <row r="27" spans="1:11" s="7" customFormat="1" ht="30" customHeight="1" x14ac:dyDescent="0.25">
      <c r="A27" s="30">
        <v>5</v>
      </c>
      <c r="B27" s="31" t="s">
        <v>33</v>
      </c>
      <c r="C27" s="244">
        <f>SUM(C28:C30)</f>
        <v>197025.6</v>
      </c>
      <c r="D27" s="244"/>
      <c r="E27" s="244"/>
      <c r="F27" s="244"/>
      <c r="G27" s="244">
        <f>SUM(G28:G30)</f>
        <v>35169.5</v>
      </c>
      <c r="H27" s="245">
        <f t="shared" si="1"/>
        <v>17.850218448770107</v>
      </c>
      <c r="I27" s="244">
        <f>SUM(I28:I30)</f>
        <v>36468.800000000003</v>
      </c>
      <c r="J27" s="244">
        <f t="shared" si="0"/>
        <v>18.509675899984572</v>
      </c>
    </row>
    <row r="28" spans="1:11" s="7" customFormat="1" ht="30" x14ac:dyDescent="0.25">
      <c r="A28" s="35"/>
      <c r="B28" s="33" t="s">
        <v>34</v>
      </c>
      <c r="C28" s="241">
        <v>107106</v>
      </c>
      <c r="D28" s="241"/>
      <c r="E28" s="241"/>
      <c r="F28" s="241"/>
      <c r="G28" s="241">
        <v>4729.2</v>
      </c>
      <c r="H28" s="243">
        <f t="shared" si="1"/>
        <v>4.4154389109853787</v>
      </c>
      <c r="I28" s="241">
        <v>4729.1000000000004</v>
      </c>
      <c r="J28" s="241">
        <f t="shared" si="0"/>
        <v>4.4153455455343309</v>
      </c>
    </row>
    <row r="29" spans="1:11" s="7" customFormat="1" x14ac:dyDescent="0.25">
      <c r="A29" s="35"/>
      <c r="B29" s="33" t="s">
        <v>83</v>
      </c>
      <c r="C29" s="241">
        <v>21555.599999999999</v>
      </c>
      <c r="D29" s="241"/>
      <c r="E29" s="241"/>
      <c r="F29" s="241"/>
      <c r="G29" s="241">
        <v>15280.4</v>
      </c>
      <c r="H29" s="243">
        <f t="shared" si="1"/>
        <v>70.888307446788772</v>
      </c>
      <c r="I29" s="241">
        <v>15280.4</v>
      </c>
      <c r="J29" s="241">
        <f t="shared" si="0"/>
        <v>70.888307446788772</v>
      </c>
    </row>
    <row r="30" spans="1:11" s="7" customFormat="1" ht="45" x14ac:dyDescent="0.25">
      <c r="A30" s="35"/>
      <c r="B30" s="33" t="s">
        <v>35</v>
      </c>
      <c r="C30" s="241">
        <v>68364</v>
      </c>
      <c r="D30" s="241"/>
      <c r="E30" s="241"/>
      <c r="F30" s="241"/>
      <c r="G30" s="241">
        <v>15159.9</v>
      </c>
      <c r="H30" s="243">
        <f t="shared" si="1"/>
        <v>22.175267684746359</v>
      </c>
      <c r="I30" s="241">
        <v>16459.3</v>
      </c>
      <c r="J30" s="241">
        <f t="shared" si="0"/>
        <v>24.075975659703939</v>
      </c>
    </row>
    <row r="31" spans="1:11" s="5" customFormat="1" ht="28.5" x14ac:dyDescent="0.25">
      <c r="A31" s="30">
        <v>6</v>
      </c>
      <c r="B31" s="15" t="s">
        <v>43</v>
      </c>
      <c r="C31" s="244">
        <f>SUM(C32:C34)</f>
        <v>81031.7</v>
      </c>
      <c r="D31" s="244"/>
      <c r="E31" s="244"/>
      <c r="F31" s="244"/>
      <c r="G31" s="244">
        <f>SUM(G32:G34)</f>
        <v>1078.4000000000001</v>
      </c>
      <c r="H31" s="245">
        <f t="shared" si="1"/>
        <v>1.3308371908771508</v>
      </c>
      <c r="I31" s="244">
        <f>SUM(I32:I34)</f>
        <v>206.1</v>
      </c>
      <c r="J31" s="244">
        <f t="shared" si="0"/>
        <v>0.25434490452501923</v>
      </c>
    </row>
    <row r="32" spans="1:11" s="7" customFormat="1" ht="31.5" customHeight="1" x14ac:dyDescent="0.25">
      <c r="A32" s="35"/>
      <c r="B32" s="33" t="s">
        <v>24</v>
      </c>
      <c r="C32" s="241">
        <v>20720.7</v>
      </c>
      <c r="D32" s="241"/>
      <c r="E32" s="241"/>
      <c r="F32" s="241"/>
      <c r="G32" s="241">
        <v>1078.4000000000001</v>
      </c>
      <c r="H32" s="243">
        <f t="shared" si="1"/>
        <v>5.2044573783704227</v>
      </c>
      <c r="I32" s="241">
        <v>206.1</v>
      </c>
      <c r="J32" s="241">
        <f t="shared" si="0"/>
        <v>0.99465751639664679</v>
      </c>
    </row>
    <row r="33" spans="1:12" s="7" customFormat="1" ht="29.25" customHeight="1" x14ac:dyDescent="0.25">
      <c r="A33" s="35"/>
      <c r="B33" s="33" t="s">
        <v>25</v>
      </c>
      <c r="C33" s="241">
        <v>53170.6</v>
      </c>
      <c r="D33" s="241"/>
      <c r="E33" s="241"/>
      <c r="F33" s="241"/>
      <c r="G33" s="241">
        <v>0</v>
      </c>
      <c r="H33" s="243">
        <f t="shared" si="1"/>
        <v>0</v>
      </c>
      <c r="I33" s="241">
        <v>0</v>
      </c>
      <c r="J33" s="241">
        <f t="shared" si="0"/>
        <v>0</v>
      </c>
    </row>
    <row r="34" spans="1:12" s="7" customFormat="1" ht="29.25" customHeight="1" x14ac:dyDescent="0.25">
      <c r="A34" s="35"/>
      <c r="B34" s="33" t="s">
        <v>84</v>
      </c>
      <c r="C34" s="241">
        <v>7140.4</v>
      </c>
      <c r="D34" s="241"/>
      <c r="E34" s="241"/>
      <c r="F34" s="241"/>
      <c r="G34" s="241">
        <v>0</v>
      </c>
      <c r="H34" s="243">
        <f t="shared" si="1"/>
        <v>0</v>
      </c>
      <c r="I34" s="241">
        <v>0</v>
      </c>
      <c r="J34" s="241">
        <f t="shared" si="0"/>
        <v>0</v>
      </c>
    </row>
    <row r="35" spans="1:12" s="5" customFormat="1" ht="33" customHeight="1" x14ac:dyDescent="0.25">
      <c r="A35" s="30">
        <v>7</v>
      </c>
      <c r="B35" s="15" t="s">
        <v>44</v>
      </c>
      <c r="C35" s="244">
        <f>SUM(C36:C37)</f>
        <v>1408599.8</v>
      </c>
      <c r="D35" s="244"/>
      <c r="E35" s="244"/>
      <c r="F35" s="244"/>
      <c r="G35" s="244">
        <f>SUM(G36:G37)</f>
        <v>719027.10000000009</v>
      </c>
      <c r="H35" s="245">
        <f t="shared" si="1"/>
        <v>51.045520523288452</v>
      </c>
      <c r="I35" s="244">
        <f>SUM(I36:I37)</f>
        <v>516930.7</v>
      </c>
      <c r="J35" s="244">
        <f t="shared" si="0"/>
        <v>36.698194902484012</v>
      </c>
      <c r="L35" s="46"/>
    </row>
    <row r="36" spans="1:12" s="7" customFormat="1" x14ac:dyDescent="0.25">
      <c r="A36" s="35"/>
      <c r="B36" s="33" t="s">
        <v>26</v>
      </c>
      <c r="C36" s="241">
        <v>1233230.1000000001</v>
      </c>
      <c r="D36" s="241"/>
      <c r="E36" s="241"/>
      <c r="F36" s="241"/>
      <c r="G36" s="241">
        <v>568657.4</v>
      </c>
      <c r="H36" s="242">
        <f t="shared" si="1"/>
        <v>46.111216390193519</v>
      </c>
      <c r="I36" s="241">
        <v>366561</v>
      </c>
      <c r="J36" s="239">
        <f t="shared" si="0"/>
        <v>29.723650112010723</v>
      </c>
    </row>
    <row r="37" spans="1:12" s="7" customFormat="1" x14ac:dyDescent="0.25">
      <c r="A37" s="35"/>
      <c r="B37" s="33" t="s">
        <v>27</v>
      </c>
      <c r="C37" s="241">
        <v>175369.7</v>
      </c>
      <c r="D37" s="241"/>
      <c r="E37" s="241"/>
      <c r="F37" s="241"/>
      <c r="G37" s="241">
        <v>150369.70000000001</v>
      </c>
      <c r="H37" s="242">
        <f t="shared" si="1"/>
        <v>85.744401683985316</v>
      </c>
      <c r="I37" s="241">
        <v>150369.70000000001</v>
      </c>
      <c r="J37" s="239">
        <f t="shared" si="0"/>
        <v>85.744401683985316</v>
      </c>
    </row>
    <row r="38" spans="1:12" s="9" customFormat="1" ht="33" customHeight="1" x14ac:dyDescent="0.25">
      <c r="A38" s="30">
        <v>8</v>
      </c>
      <c r="B38" s="15" t="s">
        <v>45</v>
      </c>
      <c r="C38" s="244">
        <f>SUM(C39:C40)</f>
        <v>958</v>
      </c>
      <c r="D38" s="244"/>
      <c r="E38" s="244"/>
      <c r="F38" s="244"/>
      <c r="G38" s="244">
        <f>SUM(G39:G40)</f>
        <v>58</v>
      </c>
      <c r="H38" s="245">
        <f t="shared" si="1"/>
        <v>6.0542797494780789</v>
      </c>
      <c r="I38" s="244">
        <f>SUM(I39:I40)</f>
        <v>421.2</v>
      </c>
      <c r="J38" s="244">
        <f t="shared" si="0"/>
        <v>43.966597077244259</v>
      </c>
      <c r="K38" s="8"/>
    </row>
    <row r="39" spans="1:12" s="10" customFormat="1" x14ac:dyDescent="0.25">
      <c r="A39" s="35"/>
      <c r="B39" s="33" t="s">
        <v>28</v>
      </c>
      <c r="C39" s="241">
        <v>800</v>
      </c>
      <c r="D39" s="241"/>
      <c r="E39" s="241"/>
      <c r="F39" s="241"/>
      <c r="G39" s="241">
        <v>0</v>
      </c>
      <c r="H39" s="242">
        <f t="shared" si="1"/>
        <v>0</v>
      </c>
      <c r="I39" s="241">
        <v>363.2</v>
      </c>
      <c r="J39" s="239">
        <f t="shared" si="0"/>
        <v>45.4</v>
      </c>
    </row>
    <row r="40" spans="1:12" s="10" customFormat="1" x14ac:dyDescent="0.25">
      <c r="A40" s="35"/>
      <c r="B40" s="33" t="s">
        <v>29</v>
      </c>
      <c r="C40" s="241">
        <v>158</v>
      </c>
      <c r="D40" s="241"/>
      <c r="E40" s="241"/>
      <c r="F40" s="241"/>
      <c r="G40" s="241">
        <v>58</v>
      </c>
      <c r="H40" s="242">
        <f t="shared" si="1"/>
        <v>36.708860759493668</v>
      </c>
      <c r="I40" s="241">
        <v>58</v>
      </c>
      <c r="J40" s="239">
        <f t="shared" si="0"/>
        <v>36.708860759493668</v>
      </c>
    </row>
    <row r="41" spans="1:12" s="5" customFormat="1" ht="30.75" customHeight="1" x14ac:dyDescent="0.25">
      <c r="A41" s="30">
        <v>9</v>
      </c>
      <c r="B41" s="15" t="s">
        <v>46</v>
      </c>
      <c r="C41" s="244">
        <f>SUM(C42:C43)</f>
        <v>8162</v>
      </c>
      <c r="D41" s="244"/>
      <c r="E41" s="244"/>
      <c r="F41" s="244"/>
      <c r="G41" s="244">
        <f>SUM(G42:G43)</f>
        <v>3276.5</v>
      </c>
      <c r="H41" s="245">
        <f t="shared" si="1"/>
        <v>40.143347218818917</v>
      </c>
      <c r="I41" s="244">
        <f>SUM(I42:I43)</f>
        <v>1878</v>
      </c>
      <c r="J41" s="244">
        <f t="shared" si="0"/>
        <v>23.00906640529282</v>
      </c>
    </row>
    <row r="42" spans="1:12" s="7" customFormat="1" x14ac:dyDescent="0.25">
      <c r="A42" s="35"/>
      <c r="B42" s="33" t="s">
        <v>30</v>
      </c>
      <c r="C42" s="241">
        <v>5862</v>
      </c>
      <c r="D42" s="241"/>
      <c r="E42" s="241"/>
      <c r="F42" s="241"/>
      <c r="G42" s="241">
        <v>2711.1</v>
      </c>
      <c r="H42" s="242">
        <f>G42*100/C42</f>
        <v>46.248720573183213</v>
      </c>
      <c r="I42" s="241">
        <v>1686.8</v>
      </c>
      <c r="J42" s="241">
        <f>I42*100/C42</f>
        <v>28.775162060730125</v>
      </c>
    </row>
    <row r="43" spans="1:12" s="7" customFormat="1" x14ac:dyDescent="0.25">
      <c r="A43" s="35"/>
      <c r="B43" s="33" t="s">
        <v>31</v>
      </c>
      <c r="C43" s="241">
        <v>2300</v>
      </c>
      <c r="D43" s="241"/>
      <c r="E43" s="241"/>
      <c r="F43" s="241"/>
      <c r="G43" s="241">
        <v>565.4</v>
      </c>
      <c r="H43" s="242">
        <f>G43*100/C43</f>
        <v>24.582608695652173</v>
      </c>
      <c r="I43" s="241">
        <v>191.2</v>
      </c>
      <c r="J43" s="241">
        <f>I43*100/C43</f>
        <v>8.3130434782608695</v>
      </c>
    </row>
    <row r="44" spans="1:12" s="5" customFormat="1" ht="33" customHeight="1" x14ac:dyDescent="0.25">
      <c r="A44" s="30">
        <v>10</v>
      </c>
      <c r="B44" s="15" t="s">
        <v>47</v>
      </c>
      <c r="C44" s="244">
        <v>20716.400000000001</v>
      </c>
      <c r="D44" s="244"/>
      <c r="E44" s="244"/>
      <c r="F44" s="244"/>
      <c r="G44" s="244">
        <v>11176</v>
      </c>
      <c r="H44" s="245">
        <f t="shared" si="1"/>
        <v>53.947597072850492</v>
      </c>
      <c r="I44" s="244">
        <v>6584.1</v>
      </c>
      <c r="J44" s="244">
        <f t="shared" ref="J44" si="2">I44*100/C44</f>
        <v>31.782066382189953</v>
      </c>
      <c r="K44" s="9"/>
    </row>
    <row r="45" spans="1:12" s="5" customFormat="1" ht="42" customHeight="1" x14ac:dyDescent="0.25">
      <c r="A45" s="30">
        <v>11</v>
      </c>
      <c r="B45" s="31" t="s">
        <v>48</v>
      </c>
      <c r="C45" s="244">
        <v>3000.9</v>
      </c>
      <c r="D45" s="244"/>
      <c r="E45" s="244"/>
      <c r="F45" s="244"/>
      <c r="G45" s="244">
        <v>1175.2</v>
      </c>
      <c r="H45" s="245">
        <f t="shared" si="1"/>
        <v>39.161584857875972</v>
      </c>
      <c r="I45" s="244">
        <v>99</v>
      </c>
      <c r="J45" s="244">
        <f t="shared" ref="J45:J49" si="3">I45*100/C45</f>
        <v>3.2990102969109265</v>
      </c>
    </row>
    <row r="46" spans="1:12" s="5" customFormat="1" ht="33" customHeight="1" x14ac:dyDescent="0.25">
      <c r="A46" s="30">
        <v>12</v>
      </c>
      <c r="B46" s="31" t="s">
        <v>36</v>
      </c>
      <c r="C46" s="244">
        <f>SUM(C47:C49)</f>
        <v>21474.9</v>
      </c>
      <c r="D46" s="244"/>
      <c r="E46" s="244"/>
      <c r="F46" s="244"/>
      <c r="G46" s="244">
        <f>SUM(G47:G49)</f>
        <v>10630.3</v>
      </c>
      <c r="H46" s="245">
        <f t="shared" si="1"/>
        <v>49.501045406497816</v>
      </c>
      <c r="I46" s="244">
        <f>SUM(I47:I49)</f>
        <v>10377.400000000001</v>
      </c>
      <c r="J46" s="244">
        <f t="shared" si="3"/>
        <v>48.323391494256086</v>
      </c>
    </row>
    <row r="47" spans="1:12" s="5" customFormat="1" ht="29.25" customHeight="1" x14ac:dyDescent="0.25">
      <c r="A47" s="36"/>
      <c r="B47" s="37" t="s">
        <v>37</v>
      </c>
      <c r="C47" s="239">
        <v>15705.9</v>
      </c>
      <c r="D47" s="239"/>
      <c r="E47" s="239"/>
      <c r="F47" s="239"/>
      <c r="G47" s="239">
        <v>7922.9</v>
      </c>
      <c r="H47" s="242">
        <f t="shared" si="1"/>
        <v>50.44537403141495</v>
      </c>
      <c r="I47" s="239">
        <v>7884.5</v>
      </c>
      <c r="J47" s="239">
        <f t="shared" si="3"/>
        <v>50.200879924104953</v>
      </c>
    </row>
    <row r="48" spans="1:12" s="5" customFormat="1" ht="17.25" customHeight="1" x14ac:dyDescent="0.25">
      <c r="A48" s="36"/>
      <c r="B48" s="37" t="s">
        <v>39</v>
      </c>
      <c r="C48" s="239">
        <v>2581</v>
      </c>
      <c r="D48" s="239"/>
      <c r="E48" s="239"/>
      <c r="F48" s="239"/>
      <c r="G48" s="239">
        <v>1005.4</v>
      </c>
      <c r="H48" s="242">
        <f t="shared" si="1"/>
        <v>38.953893839597058</v>
      </c>
      <c r="I48" s="239">
        <v>1324.7</v>
      </c>
      <c r="J48" s="239">
        <f t="shared" si="3"/>
        <v>51.325067803177063</v>
      </c>
    </row>
    <row r="49" spans="1:10" s="5" customFormat="1" ht="18.75" customHeight="1" x14ac:dyDescent="0.25">
      <c r="A49" s="36"/>
      <c r="B49" s="38" t="s">
        <v>38</v>
      </c>
      <c r="C49" s="239">
        <v>3188</v>
      </c>
      <c r="D49" s="239"/>
      <c r="E49" s="239"/>
      <c r="F49" s="239"/>
      <c r="G49" s="239">
        <v>1702</v>
      </c>
      <c r="H49" s="242">
        <f t="shared" ref="H49:H52" si="4">G49*100/C49</f>
        <v>53.38770388958595</v>
      </c>
      <c r="I49" s="239">
        <v>1168.2</v>
      </c>
      <c r="J49" s="239">
        <f t="shared" si="3"/>
        <v>36.643663739021328</v>
      </c>
    </row>
    <row r="50" spans="1:10" s="5" customFormat="1" ht="28.5" x14ac:dyDescent="0.25">
      <c r="A50" s="30">
        <v>13</v>
      </c>
      <c r="B50" s="15" t="s">
        <v>141</v>
      </c>
      <c r="C50" s="244">
        <v>493112.6</v>
      </c>
      <c r="D50" s="244"/>
      <c r="E50" s="244"/>
      <c r="F50" s="244"/>
      <c r="G50" s="244">
        <v>246019.3</v>
      </c>
      <c r="H50" s="245">
        <f>G50*100/C50</f>
        <v>49.891099923222406</v>
      </c>
      <c r="I50" s="244">
        <v>160936</v>
      </c>
      <c r="J50" s="244">
        <f>I50*100/C50</f>
        <v>32.636764909272244</v>
      </c>
    </row>
    <row r="51" spans="1:10" s="5" customFormat="1" ht="28.5" x14ac:dyDescent="0.25">
      <c r="A51" s="30">
        <v>14</v>
      </c>
      <c r="B51" s="15" t="s">
        <v>143</v>
      </c>
      <c r="C51" s="244">
        <v>4001.4</v>
      </c>
      <c r="D51" s="244"/>
      <c r="E51" s="244"/>
      <c r="F51" s="244"/>
      <c r="G51" s="244">
        <v>3942.3</v>
      </c>
      <c r="H51" s="245">
        <f>G51*100/C51</f>
        <v>98.523016944069568</v>
      </c>
      <c r="I51" s="244">
        <v>2538.5</v>
      </c>
      <c r="J51" s="244">
        <f>I51*100/C51</f>
        <v>63.440295896436247</v>
      </c>
    </row>
    <row r="52" spans="1:10" s="6" customFormat="1" ht="18.75" customHeight="1" x14ac:dyDescent="0.25">
      <c r="A52" s="238"/>
      <c r="B52" s="39" t="s">
        <v>8</v>
      </c>
      <c r="C52" s="246">
        <f>C10+C16+C20+C24+C27+C31+C50+C35+C38+C41+C44+C45+C46+C51</f>
        <v>7945495.7000000002</v>
      </c>
      <c r="D52" s="246"/>
      <c r="E52" s="246"/>
      <c r="F52" s="246"/>
      <c r="G52" s="246">
        <f>G10+G16+G20+G24+G27+G31+G50+G35+G38+G41+G44+G45+G46+G51</f>
        <v>5068872.2</v>
      </c>
      <c r="H52" s="247">
        <f t="shared" si="4"/>
        <v>63.795543933149446</v>
      </c>
      <c r="I52" s="246">
        <f>I10+I16+I20+I24+I27+I31+I50+I35+I38+I41+I44+I45+I46+I51</f>
        <v>3344981.2000000007</v>
      </c>
      <c r="J52" s="246">
        <f>I52*100/C52</f>
        <v>42.099087662963562</v>
      </c>
    </row>
    <row r="53" spans="1:10" s="4" customFormat="1" x14ac:dyDescent="0.25">
      <c r="A53" s="16"/>
      <c r="B53" s="16"/>
      <c r="C53" s="48"/>
      <c r="D53" s="16"/>
      <c r="E53" s="16"/>
      <c r="F53" s="16"/>
      <c r="G53" s="16"/>
      <c r="H53" s="16"/>
      <c r="I53" s="18"/>
      <c r="J53" s="17"/>
    </row>
    <row r="54" spans="1:10" s="4" customFormat="1" x14ac:dyDescent="0.25">
      <c r="A54" s="16"/>
      <c r="B54" s="16"/>
      <c r="C54" s="19"/>
      <c r="D54" s="16"/>
      <c r="E54" s="19"/>
      <c r="F54" s="19"/>
      <c r="G54" s="19"/>
      <c r="H54" s="19"/>
      <c r="I54" s="19"/>
      <c r="J54" s="17"/>
    </row>
    <row r="55" spans="1:10" s="4" customFormat="1" x14ac:dyDescent="0.25">
      <c r="A55" s="16"/>
      <c r="B55" s="19"/>
      <c r="C55" s="20"/>
      <c r="D55" s="19"/>
      <c r="E55" s="19"/>
      <c r="F55" s="19"/>
      <c r="G55" s="20"/>
      <c r="H55" s="19"/>
      <c r="I55" s="21"/>
      <c r="J55" s="20"/>
    </row>
    <row r="56" spans="1:10" s="4" customFormat="1" x14ac:dyDescent="0.25">
      <c r="A56" s="16"/>
      <c r="B56" s="19"/>
      <c r="C56" s="20"/>
      <c r="D56" s="19"/>
      <c r="E56" s="19"/>
      <c r="F56" s="19"/>
      <c r="G56" s="19"/>
      <c r="H56" s="19"/>
      <c r="I56" s="21"/>
      <c r="J56" s="17"/>
    </row>
    <row r="57" spans="1:10" s="4" customFormat="1" x14ac:dyDescent="0.25">
      <c r="A57" s="16"/>
      <c r="B57" s="19"/>
      <c r="C57" s="20"/>
      <c r="D57" s="19"/>
      <c r="E57" s="19"/>
      <c r="F57" s="19"/>
      <c r="G57" s="19"/>
      <c r="H57" s="19"/>
      <c r="I57" s="21"/>
      <c r="J57" s="17"/>
    </row>
    <row r="58" spans="1:10" s="4" customFormat="1" x14ac:dyDescent="0.25">
      <c r="A58" s="16"/>
      <c r="B58" s="19"/>
      <c r="C58" s="19"/>
      <c r="D58" s="19"/>
      <c r="E58" s="19"/>
      <c r="F58" s="19"/>
      <c r="G58" s="19"/>
      <c r="H58" s="19"/>
      <c r="I58" s="21"/>
      <c r="J58" s="17"/>
    </row>
    <row r="59" spans="1:10" s="4" customFormat="1" x14ac:dyDescent="0.25">
      <c r="A59" s="16"/>
      <c r="B59" s="19"/>
      <c r="C59" s="22"/>
      <c r="D59" s="19"/>
      <c r="E59" s="19"/>
      <c r="F59" s="19"/>
      <c r="G59" s="19"/>
      <c r="H59" s="19"/>
      <c r="I59" s="21"/>
      <c r="J59" s="17"/>
    </row>
    <row r="60" spans="1:10" s="4" customFormat="1" x14ac:dyDescent="0.25">
      <c r="A60" s="16"/>
      <c r="B60" s="19"/>
      <c r="C60" s="19"/>
      <c r="D60" s="19"/>
      <c r="E60" s="19"/>
      <c r="F60" s="19"/>
      <c r="G60" s="19"/>
      <c r="H60" s="19"/>
      <c r="I60" s="21"/>
      <c r="J60" s="17"/>
    </row>
    <row r="61" spans="1:10" s="4" customFormat="1" x14ac:dyDescent="0.25">
      <c r="A61" s="16"/>
      <c r="B61" s="19"/>
      <c r="C61" s="19"/>
      <c r="D61" s="19"/>
      <c r="E61" s="19"/>
      <c r="F61" s="19"/>
      <c r="G61" s="19"/>
      <c r="H61" s="19"/>
      <c r="I61" s="23"/>
      <c r="J61" s="17"/>
    </row>
    <row r="62" spans="1:10" s="4" customFormat="1" x14ac:dyDescent="0.25">
      <c r="A62" s="16"/>
      <c r="B62" s="19"/>
      <c r="C62" s="19"/>
      <c r="D62" s="19"/>
      <c r="E62" s="19"/>
      <c r="F62" s="19"/>
      <c r="G62" s="24"/>
      <c r="H62" s="19"/>
      <c r="I62" s="21"/>
      <c r="J62" s="17"/>
    </row>
    <row r="63" spans="1:10" s="4" customFormat="1" x14ac:dyDescent="0.25">
      <c r="A63" s="16"/>
      <c r="B63" s="19"/>
      <c r="C63" s="19"/>
      <c r="D63" s="19"/>
      <c r="E63" s="19"/>
      <c r="F63" s="19"/>
      <c r="G63" s="19"/>
      <c r="H63" s="19"/>
      <c r="I63" s="21"/>
      <c r="J63" s="17"/>
    </row>
    <row r="64" spans="1:10" s="4" customFormat="1" x14ac:dyDescent="0.25">
      <c r="A64" s="16"/>
      <c r="B64" s="22"/>
      <c r="C64" s="19"/>
      <c r="D64" s="19"/>
      <c r="E64" s="19"/>
      <c r="F64" s="19"/>
      <c r="G64" s="19"/>
      <c r="H64" s="19"/>
      <c r="I64" s="21"/>
      <c r="J64" s="17"/>
    </row>
    <row r="65" spans="1:10" s="4" customFormat="1" x14ac:dyDescent="0.25">
      <c r="A65" s="16"/>
      <c r="B65" s="19"/>
      <c r="C65" s="19"/>
      <c r="D65" s="19"/>
      <c r="E65" s="19"/>
      <c r="F65" s="19"/>
      <c r="G65" s="19"/>
      <c r="H65" s="19"/>
      <c r="I65" s="21"/>
      <c r="J65" s="17"/>
    </row>
    <row r="66" spans="1:10" x14ac:dyDescent="0.25">
      <c r="A66" s="16"/>
      <c r="B66" s="16"/>
      <c r="C66" s="19"/>
      <c r="D66" s="11"/>
      <c r="E66" s="11"/>
      <c r="F66" s="11"/>
      <c r="G66" s="11"/>
      <c r="H66" s="11"/>
      <c r="I66" s="25"/>
    </row>
    <row r="67" spans="1:10" x14ac:dyDescent="0.25">
      <c r="A67" s="16"/>
      <c r="B67" s="19"/>
      <c r="C67" s="19"/>
      <c r="D67" s="11"/>
      <c r="E67" s="11"/>
      <c r="F67" s="11"/>
      <c r="G67" s="11"/>
      <c r="H67" s="11"/>
      <c r="I67" s="25"/>
    </row>
    <row r="68" spans="1:10" x14ac:dyDescent="0.25">
      <c r="A68" s="16"/>
      <c r="B68" s="19"/>
      <c r="C68" s="19"/>
      <c r="D68" s="11"/>
      <c r="E68" s="11"/>
      <c r="F68" s="11"/>
      <c r="G68" s="11"/>
      <c r="H68" s="11"/>
      <c r="I68" s="25"/>
    </row>
    <row r="69" spans="1:10" x14ac:dyDescent="0.25">
      <c r="A69" s="16"/>
      <c r="B69" s="19"/>
      <c r="C69" s="19"/>
      <c r="D69" s="11"/>
      <c r="E69" s="11"/>
      <c r="F69" s="11"/>
      <c r="G69" s="11"/>
      <c r="H69" s="11"/>
      <c r="I69" s="25"/>
    </row>
  </sheetData>
  <mergeCells count="12">
    <mergeCell ref="C7:C8"/>
    <mergeCell ref="B7:B8"/>
    <mergeCell ref="A7:A8"/>
    <mergeCell ref="A1:J1"/>
    <mergeCell ref="A4:J4"/>
    <mergeCell ref="A5:J5"/>
    <mergeCell ref="D7:F7"/>
    <mergeCell ref="G7:H7"/>
    <mergeCell ref="I7:J7"/>
    <mergeCell ref="A2:J2"/>
    <mergeCell ref="A3:J3"/>
    <mergeCell ref="C6:J6"/>
  </mergeCells>
  <pageMargins left="0.70866141732283472" right="0.31496062992125984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93"/>
  <sheetViews>
    <sheetView view="pageBreakPreview" zoomScale="70" zoomScaleNormal="70" zoomScaleSheetLayoutView="70" workbookViewId="0">
      <pane ySplit="6" topLeftCell="A42" activePane="bottomLeft" state="frozen"/>
      <selection pane="bottomLeft" activeCell="Q47" sqref="Q47"/>
    </sheetView>
  </sheetViews>
  <sheetFormatPr defaultRowHeight="15" x14ac:dyDescent="0.25"/>
  <cols>
    <col min="1" max="1" width="5.140625" customWidth="1"/>
    <col min="2" max="2" width="79.7109375" style="47" customWidth="1"/>
    <col min="3" max="3" width="12.85546875" customWidth="1"/>
    <col min="4" max="4" width="13.140625" customWidth="1"/>
    <col min="5" max="5" width="13.28515625" customWidth="1"/>
    <col min="6" max="6" width="14" customWidth="1"/>
    <col min="7" max="10" width="14" hidden="1" customWidth="1"/>
    <col min="11" max="11" width="14.140625" customWidth="1"/>
    <col min="12" max="12" width="13.42578125" customWidth="1"/>
    <col min="13" max="13" width="14.140625" customWidth="1"/>
    <col min="14" max="14" width="9.5703125" customWidth="1"/>
    <col min="15" max="15" width="17.140625" customWidth="1"/>
    <col min="16" max="16" width="14.42578125" customWidth="1"/>
    <col min="17" max="17" width="14.7109375" customWidth="1"/>
    <col min="18" max="18" width="11.28515625" bestFit="1" customWidth="1"/>
    <col min="19" max="19" width="17.140625" customWidth="1"/>
  </cols>
  <sheetData>
    <row r="1" spans="1:22" ht="18.75" x14ac:dyDescent="0.25">
      <c r="A1" s="252" t="s">
        <v>97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</row>
    <row r="2" spans="1:22" ht="18.75" x14ac:dyDescent="0.25">
      <c r="A2" s="253" t="s">
        <v>131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</row>
    <row r="3" spans="1:22" ht="19.5" thickBot="1" x14ac:dyDescent="0.3">
      <c r="A3" s="72"/>
      <c r="B3" s="73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254" t="s">
        <v>130</v>
      </c>
      <c r="O3" s="254"/>
      <c r="P3" s="254"/>
      <c r="Q3" s="254"/>
      <c r="R3" s="254"/>
    </row>
    <row r="4" spans="1:22" ht="15.75" x14ac:dyDescent="0.25">
      <c r="A4" s="255" t="s">
        <v>0</v>
      </c>
      <c r="B4" s="257" t="s">
        <v>49</v>
      </c>
      <c r="C4" s="259" t="s">
        <v>50</v>
      </c>
      <c r="D4" s="261" t="s">
        <v>51</v>
      </c>
      <c r="E4" s="263" t="s">
        <v>52</v>
      </c>
      <c r="F4" s="264"/>
      <c r="G4" s="270" t="s">
        <v>54</v>
      </c>
      <c r="H4" s="268"/>
      <c r="I4" s="268"/>
      <c r="J4" s="269"/>
      <c r="K4" s="265" t="s">
        <v>53</v>
      </c>
      <c r="L4" s="266"/>
      <c r="M4" s="266"/>
      <c r="N4" s="267"/>
      <c r="O4" s="268" t="s">
        <v>54</v>
      </c>
      <c r="P4" s="268"/>
      <c r="Q4" s="268"/>
      <c r="R4" s="269"/>
    </row>
    <row r="5" spans="1:22" ht="15.75" x14ac:dyDescent="0.25">
      <c r="A5" s="256"/>
      <c r="B5" s="258"/>
      <c r="C5" s="260"/>
      <c r="D5" s="262"/>
      <c r="E5" s="167" t="s">
        <v>55</v>
      </c>
      <c r="F5" s="168" t="s">
        <v>56</v>
      </c>
      <c r="G5" s="169" t="s">
        <v>51</v>
      </c>
      <c r="H5" s="167" t="s">
        <v>55</v>
      </c>
      <c r="I5" s="168" t="s">
        <v>56</v>
      </c>
      <c r="J5" s="170" t="s">
        <v>3</v>
      </c>
      <c r="K5" s="229" t="s">
        <v>51</v>
      </c>
      <c r="L5" s="167" t="s">
        <v>55</v>
      </c>
      <c r="M5" s="168" t="s">
        <v>56</v>
      </c>
      <c r="N5" s="170" t="s">
        <v>3</v>
      </c>
      <c r="O5" s="227" t="s">
        <v>51</v>
      </c>
      <c r="P5" s="167" t="s">
        <v>55</v>
      </c>
      <c r="Q5" s="168" t="s">
        <v>56</v>
      </c>
      <c r="R5" s="170" t="s">
        <v>3</v>
      </c>
    </row>
    <row r="6" spans="1:22" ht="15.75" x14ac:dyDescent="0.25">
      <c r="A6" s="171">
        <v>1</v>
      </c>
      <c r="B6" s="172">
        <v>2</v>
      </c>
      <c r="C6" s="172">
        <v>3</v>
      </c>
      <c r="D6" s="172">
        <v>4</v>
      </c>
      <c r="E6" s="172">
        <v>5</v>
      </c>
      <c r="F6" s="172">
        <v>6</v>
      </c>
      <c r="G6" s="172">
        <v>11</v>
      </c>
      <c r="H6" s="172">
        <v>12</v>
      </c>
      <c r="I6" s="172">
        <v>13</v>
      </c>
      <c r="J6" s="173">
        <v>14</v>
      </c>
      <c r="K6" s="171">
        <v>7</v>
      </c>
      <c r="L6" s="172">
        <v>8</v>
      </c>
      <c r="M6" s="172">
        <v>9</v>
      </c>
      <c r="N6" s="173">
        <v>10</v>
      </c>
      <c r="O6" s="228">
        <v>11</v>
      </c>
      <c r="P6" s="172">
        <v>12</v>
      </c>
      <c r="Q6" s="172">
        <v>13</v>
      </c>
      <c r="R6" s="173">
        <v>14</v>
      </c>
    </row>
    <row r="7" spans="1:22" ht="18.75" x14ac:dyDescent="0.25">
      <c r="A7" s="84" t="s">
        <v>57</v>
      </c>
      <c r="B7" s="85"/>
      <c r="C7" s="85"/>
      <c r="D7" s="85"/>
      <c r="E7" s="85"/>
      <c r="F7" s="85"/>
      <c r="G7" s="85"/>
      <c r="H7" s="85"/>
      <c r="I7" s="85"/>
      <c r="J7" s="86"/>
      <c r="K7" s="85"/>
      <c r="L7" s="85"/>
      <c r="M7" s="85"/>
      <c r="N7" s="85"/>
      <c r="O7" s="85"/>
      <c r="P7" s="85"/>
      <c r="Q7" s="85"/>
      <c r="R7" s="86"/>
    </row>
    <row r="8" spans="1:22" ht="18.75" x14ac:dyDescent="0.25">
      <c r="A8" s="64"/>
      <c r="B8" s="94" t="s">
        <v>58</v>
      </c>
      <c r="C8" s="60"/>
      <c r="D8" s="129">
        <f t="shared" ref="D8:M8" si="0">SUM(D9:D15)</f>
        <v>21382.7</v>
      </c>
      <c r="E8" s="129">
        <f t="shared" si="0"/>
        <v>14417.8</v>
      </c>
      <c r="F8" s="129">
        <f t="shared" si="0"/>
        <v>6964.9</v>
      </c>
      <c r="G8" s="97">
        <f>SUM(G9:G15)</f>
        <v>9876.1918499999992</v>
      </c>
      <c r="H8" s="97">
        <f>SUM(H9:H15)</f>
        <v>9876.1918499999992</v>
      </c>
      <c r="I8" s="97">
        <f>SUM(I9:I15)</f>
        <v>0</v>
      </c>
      <c r="J8" s="98">
        <f>G8*100/D8</f>
        <v>46.187767915183763</v>
      </c>
      <c r="K8" s="210">
        <f t="shared" si="0"/>
        <v>14415.08323</v>
      </c>
      <c r="L8" s="97">
        <f t="shared" si="0"/>
        <v>14415.08323</v>
      </c>
      <c r="M8" s="97">
        <f t="shared" si="0"/>
        <v>0</v>
      </c>
      <c r="N8" s="98">
        <f t="shared" ref="N8:N38" si="1">K8*100/D8</f>
        <v>67.414700809532945</v>
      </c>
      <c r="O8" s="200">
        <f>SUM(O9:O15)</f>
        <v>14415.08323</v>
      </c>
      <c r="P8" s="97">
        <f>SUM(P9:P15)</f>
        <v>14415.08323</v>
      </c>
      <c r="Q8" s="97">
        <f>SUM(Q9:Q15)</f>
        <v>0</v>
      </c>
      <c r="R8" s="98">
        <f>O8*100/D8</f>
        <v>67.414700809532945</v>
      </c>
    </row>
    <row r="9" spans="1:22" ht="24" customHeight="1" x14ac:dyDescent="0.25">
      <c r="A9" s="63" t="s">
        <v>59</v>
      </c>
      <c r="B9" s="95" t="s">
        <v>98</v>
      </c>
      <c r="C9" s="57" t="s">
        <v>60</v>
      </c>
      <c r="D9" s="123">
        <f t="shared" ref="D9:D15" si="2">E9+F9</f>
        <v>1051</v>
      </c>
      <c r="E9" s="124">
        <v>1051</v>
      </c>
      <c r="F9" s="125"/>
      <c r="G9" s="153">
        <f>H9+I9</f>
        <v>1051</v>
      </c>
      <c r="H9" s="135">
        <v>1051</v>
      </c>
      <c r="I9" s="153"/>
      <c r="J9" s="156">
        <f t="shared" ref="J9:J15" si="3">G9*100/D9</f>
        <v>100</v>
      </c>
      <c r="K9" s="211">
        <f>L9+M9</f>
        <v>1051</v>
      </c>
      <c r="L9" s="135">
        <v>1051</v>
      </c>
      <c r="M9" s="150"/>
      <c r="N9" s="152">
        <f t="shared" si="1"/>
        <v>100</v>
      </c>
      <c r="O9" s="201">
        <f>P9+Q9</f>
        <v>1051</v>
      </c>
      <c r="P9" s="135">
        <v>1051</v>
      </c>
      <c r="Q9" s="153"/>
      <c r="R9" s="152">
        <f t="shared" ref="R9:R38" si="4">O9*100/D9</f>
        <v>100</v>
      </c>
      <c r="V9">
        <v>733.90075999999999</v>
      </c>
    </row>
    <row r="10" spans="1:22" ht="37.5" x14ac:dyDescent="0.25">
      <c r="A10" s="63" t="s">
        <v>61</v>
      </c>
      <c r="B10" s="95" t="s">
        <v>120</v>
      </c>
      <c r="C10" s="57" t="s">
        <v>60</v>
      </c>
      <c r="D10" s="123">
        <f t="shared" si="2"/>
        <v>989</v>
      </c>
      <c r="E10" s="126">
        <v>989</v>
      </c>
      <c r="F10" s="124"/>
      <c r="G10" s="99">
        <f t="shared" ref="G10:G15" si="5">H10+I10</f>
        <v>988.70196999999996</v>
      </c>
      <c r="H10" s="100">
        <v>988.70196999999996</v>
      </c>
      <c r="I10" s="99"/>
      <c r="J10" s="101">
        <f t="shared" si="3"/>
        <v>99.969865520728007</v>
      </c>
      <c r="K10" s="211">
        <f>L10+M10</f>
        <v>988.70196999999996</v>
      </c>
      <c r="L10" s="135">
        <v>988.70196999999996</v>
      </c>
      <c r="M10" s="154"/>
      <c r="N10" s="152">
        <f t="shared" si="1"/>
        <v>99.969865520728007</v>
      </c>
      <c r="O10" s="201">
        <f t="shared" ref="O10:O15" si="6">P10+Q10</f>
        <v>988.70196999999996</v>
      </c>
      <c r="P10" s="135">
        <v>988.70196999999996</v>
      </c>
      <c r="Q10" s="153"/>
      <c r="R10" s="152">
        <f t="shared" si="4"/>
        <v>99.969865520728007</v>
      </c>
    </row>
    <row r="11" spans="1:22" ht="18.75" x14ac:dyDescent="0.25">
      <c r="A11" s="63" t="s">
        <v>62</v>
      </c>
      <c r="B11" s="96" t="s">
        <v>86</v>
      </c>
      <c r="C11" s="57" t="s">
        <v>60</v>
      </c>
      <c r="D11" s="123">
        <f t="shared" si="2"/>
        <v>2400</v>
      </c>
      <c r="E11" s="126">
        <v>2400</v>
      </c>
      <c r="F11" s="124"/>
      <c r="G11" s="153">
        <f t="shared" si="5"/>
        <v>0</v>
      </c>
      <c r="H11" s="135"/>
      <c r="I11" s="155"/>
      <c r="J11" s="156">
        <f t="shared" si="3"/>
        <v>0</v>
      </c>
      <c r="K11" s="211">
        <f>L11+M11</f>
        <v>2400</v>
      </c>
      <c r="L11" s="135">
        <v>2400</v>
      </c>
      <c r="M11" s="151"/>
      <c r="N11" s="152">
        <f t="shared" si="1"/>
        <v>100</v>
      </c>
      <c r="O11" s="201">
        <f t="shared" si="6"/>
        <v>2400</v>
      </c>
      <c r="P11" s="135">
        <v>2400</v>
      </c>
      <c r="Q11" s="155"/>
      <c r="R11" s="152">
        <f t="shared" si="4"/>
        <v>100</v>
      </c>
    </row>
    <row r="12" spans="1:22" ht="37.5" x14ac:dyDescent="0.25">
      <c r="A12" s="62" t="s">
        <v>63</v>
      </c>
      <c r="B12" s="96" t="s">
        <v>87</v>
      </c>
      <c r="C12" s="57" t="s">
        <v>60</v>
      </c>
      <c r="D12" s="123">
        <f t="shared" si="2"/>
        <v>1868.9</v>
      </c>
      <c r="E12" s="126">
        <v>1868.9</v>
      </c>
      <c r="F12" s="124"/>
      <c r="G12" s="99">
        <f t="shared" si="5"/>
        <v>1150.1335300000001</v>
      </c>
      <c r="H12" s="100">
        <v>1150.1335300000001</v>
      </c>
      <c r="I12" s="100"/>
      <c r="J12" s="101">
        <f t="shared" si="3"/>
        <v>61.540667237412379</v>
      </c>
      <c r="K12" s="211">
        <f>L12+M12</f>
        <v>1868.7180499999999</v>
      </c>
      <c r="L12" s="135">
        <v>1868.7180499999999</v>
      </c>
      <c r="M12" s="151"/>
      <c r="N12" s="152">
        <f t="shared" si="1"/>
        <v>99.990264326609221</v>
      </c>
      <c r="O12" s="201">
        <f t="shared" si="6"/>
        <v>1868.7180499999999</v>
      </c>
      <c r="P12" s="135">
        <v>1868.7180499999999</v>
      </c>
      <c r="Q12" s="135"/>
      <c r="R12" s="152">
        <f t="shared" si="4"/>
        <v>99.990264326609221</v>
      </c>
    </row>
    <row r="13" spans="1:22" ht="37.5" x14ac:dyDescent="0.25">
      <c r="A13" s="62" t="s">
        <v>64</v>
      </c>
      <c r="B13" s="96" t="s">
        <v>88</v>
      </c>
      <c r="C13" s="57" t="s">
        <v>60</v>
      </c>
      <c r="D13" s="123">
        <f t="shared" si="2"/>
        <v>7374</v>
      </c>
      <c r="E13" s="127">
        <v>7374</v>
      </c>
      <c r="F13" s="124"/>
      <c r="G13" s="99">
        <f t="shared" si="5"/>
        <v>6686.35635</v>
      </c>
      <c r="H13" s="100">
        <v>6686.35635</v>
      </c>
      <c r="I13" s="100"/>
      <c r="J13" s="101">
        <f t="shared" si="3"/>
        <v>90.674753864930835</v>
      </c>
      <c r="K13" s="212">
        <f t="shared" ref="K13:K15" si="7">L13+M13</f>
        <v>7372.7624500000002</v>
      </c>
      <c r="L13" s="135">
        <v>7372.7624500000002</v>
      </c>
      <c r="M13" s="151"/>
      <c r="N13" s="152">
        <f t="shared" si="1"/>
        <v>99.983217385408196</v>
      </c>
      <c r="O13" s="201">
        <f t="shared" si="6"/>
        <v>7372.7624500000002</v>
      </c>
      <c r="P13" s="135">
        <v>7372.7624500000002</v>
      </c>
      <c r="Q13" s="135"/>
      <c r="R13" s="152">
        <f t="shared" si="4"/>
        <v>99.983217385408196</v>
      </c>
    </row>
    <row r="14" spans="1:22" ht="37.5" x14ac:dyDescent="0.25">
      <c r="A14" s="62" t="s">
        <v>113</v>
      </c>
      <c r="B14" s="95" t="s">
        <v>114</v>
      </c>
      <c r="C14" s="57" t="s">
        <v>60</v>
      </c>
      <c r="D14" s="123">
        <f t="shared" si="2"/>
        <v>6964.9</v>
      </c>
      <c r="E14" s="128"/>
      <c r="F14" s="128">
        <v>6964.9</v>
      </c>
      <c r="G14" s="99">
        <f t="shared" si="5"/>
        <v>0</v>
      </c>
      <c r="H14" s="100"/>
      <c r="I14" s="100"/>
      <c r="J14" s="101">
        <f t="shared" si="3"/>
        <v>0</v>
      </c>
      <c r="K14" s="213">
        <f t="shared" si="7"/>
        <v>0</v>
      </c>
      <c r="L14" s="160"/>
      <c r="M14" s="161"/>
      <c r="N14" s="162">
        <f t="shared" si="1"/>
        <v>0</v>
      </c>
      <c r="O14" s="202">
        <f t="shared" si="6"/>
        <v>0</v>
      </c>
      <c r="P14" s="160"/>
      <c r="Q14" s="160"/>
      <c r="R14" s="162">
        <f t="shared" si="4"/>
        <v>0</v>
      </c>
    </row>
    <row r="15" spans="1:22" ht="56.25" x14ac:dyDescent="0.25">
      <c r="A15" s="62" t="s">
        <v>118</v>
      </c>
      <c r="B15" s="95" t="s">
        <v>119</v>
      </c>
      <c r="C15" s="57" t="s">
        <v>60</v>
      </c>
      <c r="D15" s="123">
        <f t="shared" si="2"/>
        <v>734.9</v>
      </c>
      <c r="E15" s="125">
        <v>734.9</v>
      </c>
      <c r="F15" s="125"/>
      <c r="G15" s="102">
        <f t="shared" si="5"/>
        <v>0</v>
      </c>
      <c r="H15" s="100"/>
      <c r="I15" s="104"/>
      <c r="J15" s="101">
        <f t="shared" si="3"/>
        <v>0</v>
      </c>
      <c r="K15" s="212">
        <f t="shared" si="7"/>
        <v>733.90075999999999</v>
      </c>
      <c r="L15" s="135">
        <v>733.90075999999999</v>
      </c>
      <c r="M15" s="151"/>
      <c r="N15" s="152">
        <f t="shared" si="1"/>
        <v>99.864030480337462</v>
      </c>
      <c r="O15" s="203">
        <f t="shared" si="6"/>
        <v>733.90075999999999</v>
      </c>
      <c r="P15" s="135">
        <v>733.90075999999999</v>
      </c>
      <c r="Q15" s="151"/>
      <c r="R15" s="152">
        <f t="shared" si="4"/>
        <v>99.864030480337462</v>
      </c>
    </row>
    <row r="16" spans="1:22" ht="18.75" x14ac:dyDescent="0.25">
      <c r="A16" s="130"/>
      <c r="B16" s="131" t="s">
        <v>75</v>
      </c>
      <c r="C16" s="132"/>
      <c r="D16" s="129">
        <f>SUM(D17:D21)</f>
        <v>24508.5</v>
      </c>
      <c r="E16" s="129">
        <f t="shared" ref="E16:Q16" si="8">SUM(E17:E21)</f>
        <v>14626.9</v>
      </c>
      <c r="F16" s="129">
        <f t="shared" si="8"/>
        <v>9881.6</v>
      </c>
      <c r="G16" s="97">
        <f t="shared" ref="G16:I16" si="9">SUM(G17:G21)</f>
        <v>5020.2220799999996</v>
      </c>
      <c r="H16" s="97">
        <f t="shared" si="9"/>
        <v>5020.2220799999996</v>
      </c>
      <c r="I16" s="97">
        <f t="shared" si="9"/>
        <v>0</v>
      </c>
      <c r="J16" s="105">
        <f>G16*100/D16</f>
        <v>20.483595813697288</v>
      </c>
      <c r="K16" s="214">
        <f t="shared" si="8"/>
        <v>13693.686970000001</v>
      </c>
      <c r="L16" s="129">
        <f t="shared" si="8"/>
        <v>13693.686970000001</v>
      </c>
      <c r="M16" s="129">
        <f t="shared" si="8"/>
        <v>0</v>
      </c>
      <c r="N16" s="215">
        <f t="shared" si="1"/>
        <v>55.873215292653576</v>
      </c>
      <c r="O16" s="204">
        <f t="shared" si="8"/>
        <v>12587.9305</v>
      </c>
      <c r="P16" s="129">
        <f t="shared" si="8"/>
        <v>12587.9305</v>
      </c>
      <c r="Q16" s="129">
        <f t="shared" si="8"/>
        <v>0</v>
      </c>
      <c r="R16" s="164">
        <f t="shared" si="4"/>
        <v>51.361488871207953</v>
      </c>
    </row>
    <row r="17" spans="1:20" ht="56.25" x14ac:dyDescent="0.25">
      <c r="A17" s="69" t="s">
        <v>65</v>
      </c>
      <c r="B17" s="133" t="s">
        <v>76</v>
      </c>
      <c r="C17" s="57" t="s">
        <v>68</v>
      </c>
      <c r="D17" s="135">
        <f>E17+F17</f>
        <v>199.7</v>
      </c>
      <c r="E17" s="125">
        <v>199.7</v>
      </c>
      <c r="F17" s="125"/>
      <c r="G17" s="99">
        <f>H17+I17</f>
        <v>99</v>
      </c>
      <c r="H17" s="100">
        <v>99</v>
      </c>
      <c r="I17" s="103"/>
      <c r="J17" s="106">
        <f>G17*100/D17</f>
        <v>49.574361542313476</v>
      </c>
      <c r="K17" s="211">
        <f t="shared" ref="K17:K21" si="10">L17+M17</f>
        <v>99</v>
      </c>
      <c r="L17" s="154">
        <v>99</v>
      </c>
      <c r="M17" s="154"/>
      <c r="N17" s="152">
        <f t="shared" si="1"/>
        <v>49.574361542313476</v>
      </c>
      <c r="O17" s="201">
        <f>P17+Q17</f>
        <v>99</v>
      </c>
      <c r="P17" s="135">
        <v>99</v>
      </c>
      <c r="Q17" s="154"/>
      <c r="R17" s="158">
        <f t="shared" si="4"/>
        <v>49.574361542313476</v>
      </c>
    </row>
    <row r="18" spans="1:20" ht="56.25" x14ac:dyDescent="0.25">
      <c r="A18" s="69" t="s">
        <v>66</v>
      </c>
      <c r="B18" s="133" t="s">
        <v>77</v>
      </c>
      <c r="C18" s="57" t="s">
        <v>68</v>
      </c>
      <c r="D18" s="135">
        <f>E18+F18</f>
        <v>940.8</v>
      </c>
      <c r="E18" s="125">
        <v>940.8</v>
      </c>
      <c r="F18" s="125"/>
      <c r="G18" s="153">
        <f t="shared" ref="G18:G21" si="11">H18+I18</f>
        <v>0</v>
      </c>
      <c r="H18" s="135"/>
      <c r="I18" s="154"/>
      <c r="J18" s="158">
        <f t="shared" ref="J18:J49" si="12">G18*100/D18</f>
        <v>0</v>
      </c>
      <c r="K18" s="211">
        <f t="shared" si="10"/>
        <v>940.5</v>
      </c>
      <c r="L18" s="150">
        <v>940.5</v>
      </c>
      <c r="M18" s="150"/>
      <c r="N18" s="152">
        <f t="shared" si="1"/>
        <v>99.968112244897966</v>
      </c>
      <c r="O18" s="201">
        <f t="shared" ref="O18:O21" si="13">P18+Q18</f>
        <v>940.5</v>
      </c>
      <c r="P18" s="150">
        <v>940.5</v>
      </c>
      <c r="Q18" s="154"/>
      <c r="R18" s="158">
        <f t="shared" si="4"/>
        <v>99.968112244897966</v>
      </c>
    </row>
    <row r="19" spans="1:20" ht="75" x14ac:dyDescent="0.25">
      <c r="A19" s="69" t="s">
        <v>78</v>
      </c>
      <c r="B19" s="133" t="s">
        <v>89</v>
      </c>
      <c r="C19" s="57" t="s">
        <v>60</v>
      </c>
      <c r="D19" s="135">
        <f>E19+F19</f>
        <v>7628.4</v>
      </c>
      <c r="E19" s="125">
        <v>7628.4</v>
      </c>
      <c r="F19" s="125"/>
      <c r="G19" s="99">
        <f t="shared" si="11"/>
        <v>169.87662</v>
      </c>
      <c r="H19" s="100">
        <v>169.87662</v>
      </c>
      <c r="I19" s="104"/>
      <c r="J19" s="106">
        <f t="shared" si="12"/>
        <v>2.2268971212836246</v>
      </c>
      <c r="K19" s="211">
        <f t="shared" si="10"/>
        <v>6797.0851400000001</v>
      </c>
      <c r="L19" s="154">
        <v>6797.0851400000001</v>
      </c>
      <c r="M19" s="151"/>
      <c r="N19" s="152">
        <f t="shared" si="1"/>
        <v>89.10236930417912</v>
      </c>
      <c r="O19" s="201">
        <f t="shared" si="13"/>
        <v>6797.0851400000001</v>
      </c>
      <c r="P19" s="154">
        <v>6797.0851400000001</v>
      </c>
      <c r="Q19" s="151"/>
      <c r="R19" s="158">
        <f t="shared" si="4"/>
        <v>89.10236930417912</v>
      </c>
    </row>
    <row r="20" spans="1:20" ht="99" customHeight="1" x14ac:dyDescent="0.25">
      <c r="A20" s="69" t="s">
        <v>79</v>
      </c>
      <c r="B20" s="133" t="s">
        <v>80</v>
      </c>
      <c r="C20" s="57" t="s">
        <v>60</v>
      </c>
      <c r="D20" s="135">
        <f>E20+F20</f>
        <v>11004.6</v>
      </c>
      <c r="E20" s="125">
        <v>1123</v>
      </c>
      <c r="F20" s="125">
        <v>9881.6</v>
      </c>
      <c r="G20" s="99">
        <f t="shared" si="11"/>
        <v>16.345459999999999</v>
      </c>
      <c r="H20" s="99">
        <v>16.345459999999999</v>
      </c>
      <c r="I20" s="102"/>
      <c r="J20" s="106">
        <f t="shared" si="12"/>
        <v>0.14853297711865945</v>
      </c>
      <c r="K20" s="211">
        <f t="shared" si="10"/>
        <v>1122.1018300000001</v>
      </c>
      <c r="L20" s="153">
        <f>1122.10183</f>
        <v>1122.1018300000001</v>
      </c>
      <c r="M20" s="150">
        <v>0</v>
      </c>
      <c r="N20" s="152">
        <f t="shared" si="1"/>
        <v>10.196661668756702</v>
      </c>
      <c r="O20" s="201">
        <f t="shared" si="13"/>
        <v>16.345359999999999</v>
      </c>
      <c r="P20" s="153">
        <v>16.345359999999999</v>
      </c>
      <c r="Q20" s="150">
        <v>0</v>
      </c>
      <c r="R20" s="158">
        <f t="shared" si="4"/>
        <v>0.14853206840775676</v>
      </c>
    </row>
    <row r="21" spans="1:20" ht="60" customHeight="1" x14ac:dyDescent="0.25">
      <c r="A21" s="69" t="s">
        <v>99</v>
      </c>
      <c r="B21" s="134" t="s">
        <v>100</v>
      </c>
      <c r="C21" s="57" t="s">
        <v>60</v>
      </c>
      <c r="D21" s="135">
        <f>E21+F21</f>
        <v>4735</v>
      </c>
      <c r="E21" s="127">
        <v>4735</v>
      </c>
      <c r="F21" s="127"/>
      <c r="G21" s="153">
        <f t="shared" si="11"/>
        <v>4735</v>
      </c>
      <c r="H21" s="153">
        <v>4735</v>
      </c>
      <c r="I21" s="150"/>
      <c r="J21" s="158">
        <f t="shared" si="12"/>
        <v>100</v>
      </c>
      <c r="K21" s="211">
        <f t="shared" si="10"/>
        <v>4735</v>
      </c>
      <c r="L21" s="146">
        <v>4735</v>
      </c>
      <c r="M21" s="150"/>
      <c r="N21" s="152">
        <f t="shared" si="1"/>
        <v>100</v>
      </c>
      <c r="O21" s="201">
        <f t="shared" si="13"/>
        <v>4735</v>
      </c>
      <c r="P21" s="153">
        <v>4735</v>
      </c>
      <c r="Q21" s="150"/>
      <c r="R21" s="158">
        <f t="shared" si="4"/>
        <v>100</v>
      </c>
    </row>
    <row r="22" spans="1:20" ht="18.75" x14ac:dyDescent="0.25">
      <c r="A22" s="70"/>
      <c r="B22" s="94" t="s">
        <v>82</v>
      </c>
      <c r="C22" s="55"/>
      <c r="D22" s="129">
        <f>SUM(D23:D26)</f>
        <v>13369.6</v>
      </c>
      <c r="E22" s="129">
        <f>SUM(E23:E26)</f>
        <v>8369.6</v>
      </c>
      <c r="F22" s="129">
        <f>SUM(F23:F26)</f>
        <v>5000</v>
      </c>
      <c r="G22" s="97">
        <f t="shared" ref="G22:I22" si="14">G23+G24+G25+G26</f>
        <v>8366.3447099999994</v>
      </c>
      <c r="H22" s="97">
        <f t="shared" si="14"/>
        <v>8366.3447099999994</v>
      </c>
      <c r="I22" s="97">
        <f t="shared" si="14"/>
        <v>0</v>
      </c>
      <c r="J22" s="107">
        <f t="shared" si="12"/>
        <v>62.577374865366195</v>
      </c>
      <c r="K22" s="210">
        <f t="shared" ref="K22:M22" si="15">SUM(K23:K26)</f>
        <v>8366.3447099999994</v>
      </c>
      <c r="L22" s="97">
        <f t="shared" si="15"/>
        <v>8366.3447099999994</v>
      </c>
      <c r="M22" s="97">
        <f t="shared" si="15"/>
        <v>0</v>
      </c>
      <c r="N22" s="98">
        <f t="shared" si="1"/>
        <v>62.577374865366195</v>
      </c>
      <c r="O22" s="200">
        <f t="shared" ref="O22" si="16">SUM(O23:O26)</f>
        <v>8366.3447099999994</v>
      </c>
      <c r="P22" s="97">
        <f t="shared" ref="P22" si="17">SUM(P23:P26)</f>
        <v>8366.3447099999994</v>
      </c>
      <c r="Q22" s="97">
        <f t="shared" ref="Q22" si="18">SUM(Q23:Q26)</f>
        <v>0</v>
      </c>
      <c r="R22" s="105">
        <f t="shared" si="4"/>
        <v>62.577374865366195</v>
      </c>
    </row>
    <row r="23" spans="1:20" ht="18.75" x14ac:dyDescent="0.25">
      <c r="A23" s="71" t="s">
        <v>67</v>
      </c>
      <c r="B23" s="136" t="s">
        <v>81</v>
      </c>
      <c r="C23" s="57" t="s">
        <v>60</v>
      </c>
      <c r="D23" s="135">
        <f>E23+F23</f>
        <v>5838</v>
      </c>
      <c r="E23" s="125">
        <v>5838</v>
      </c>
      <c r="F23" s="138"/>
      <c r="G23" s="100">
        <f>H23+I23</f>
        <v>5835.8890499999998</v>
      </c>
      <c r="H23" s="100">
        <v>5835.8890499999998</v>
      </c>
      <c r="I23" s="102"/>
      <c r="J23" s="106">
        <f t="shared" si="12"/>
        <v>99.9638412127441</v>
      </c>
      <c r="K23" s="216">
        <f>L23+M23</f>
        <v>5835.8890499999998</v>
      </c>
      <c r="L23" s="135">
        <v>5835.8890499999998</v>
      </c>
      <c r="M23" s="154"/>
      <c r="N23" s="152">
        <f t="shared" si="1"/>
        <v>99.9638412127441</v>
      </c>
      <c r="O23" s="205">
        <f>P23+Q23</f>
        <v>5835.8890499999998</v>
      </c>
      <c r="P23" s="135">
        <v>5835.8890499999998</v>
      </c>
      <c r="Q23" s="150"/>
      <c r="R23" s="158">
        <f t="shared" si="4"/>
        <v>99.9638412127441</v>
      </c>
    </row>
    <row r="24" spans="1:20" ht="18.75" x14ac:dyDescent="0.25">
      <c r="A24" s="71" t="s">
        <v>104</v>
      </c>
      <c r="B24" s="137" t="s">
        <v>101</v>
      </c>
      <c r="C24" s="57" t="s">
        <v>121</v>
      </c>
      <c r="D24" s="135">
        <f t="shared" ref="D24:D26" si="19">E24+F24</f>
        <v>5000</v>
      </c>
      <c r="E24" s="127"/>
      <c r="F24" s="127">
        <v>5000</v>
      </c>
      <c r="G24" s="100">
        <f t="shared" ref="G24:G26" si="20">H24+I24</f>
        <v>0</v>
      </c>
      <c r="H24" s="100"/>
      <c r="I24" s="102"/>
      <c r="J24" s="106">
        <f t="shared" si="12"/>
        <v>0</v>
      </c>
      <c r="K24" s="217">
        <f t="shared" ref="K24:K26" si="21">L24+M24</f>
        <v>0</v>
      </c>
      <c r="L24" s="194"/>
      <c r="M24" s="194"/>
      <c r="N24" s="218">
        <f t="shared" si="1"/>
        <v>0</v>
      </c>
      <c r="O24" s="206">
        <f t="shared" ref="O24:O26" si="22">P24+Q24</f>
        <v>0</v>
      </c>
      <c r="P24" s="194"/>
      <c r="Q24" s="195"/>
      <c r="R24" s="196">
        <f t="shared" si="4"/>
        <v>0</v>
      </c>
    </row>
    <row r="25" spans="1:20" ht="18.75" x14ac:dyDescent="0.25">
      <c r="A25" s="71" t="s">
        <v>105</v>
      </c>
      <c r="B25" s="137" t="s">
        <v>102</v>
      </c>
      <c r="C25" s="57" t="s">
        <v>60</v>
      </c>
      <c r="D25" s="135">
        <f t="shared" si="19"/>
        <v>1961.6</v>
      </c>
      <c r="E25" s="127">
        <v>1961.6</v>
      </c>
      <c r="F25" s="127"/>
      <c r="G25" s="100">
        <f t="shared" si="20"/>
        <v>1961.49866</v>
      </c>
      <c r="H25" s="100">
        <v>1961.49866</v>
      </c>
      <c r="I25" s="102"/>
      <c r="J25" s="106">
        <f t="shared" si="12"/>
        <v>99.994833809135415</v>
      </c>
      <c r="K25" s="216">
        <f t="shared" si="21"/>
        <v>1961.49866</v>
      </c>
      <c r="L25" s="135">
        <v>1961.49866</v>
      </c>
      <c r="M25" s="154"/>
      <c r="N25" s="152">
        <f t="shared" si="1"/>
        <v>99.994833809135415</v>
      </c>
      <c r="O25" s="205">
        <f t="shared" si="22"/>
        <v>1961.49866</v>
      </c>
      <c r="P25" s="135">
        <v>1961.49866</v>
      </c>
      <c r="Q25" s="150"/>
      <c r="R25" s="158">
        <f t="shared" si="4"/>
        <v>99.994833809135415</v>
      </c>
      <c r="T25" s="45"/>
    </row>
    <row r="26" spans="1:20" ht="18.75" x14ac:dyDescent="0.25">
      <c r="A26" s="71" t="s">
        <v>106</v>
      </c>
      <c r="B26" s="137" t="s">
        <v>103</v>
      </c>
      <c r="C26" s="57" t="s">
        <v>60</v>
      </c>
      <c r="D26" s="135">
        <f t="shared" si="19"/>
        <v>570</v>
      </c>
      <c r="E26" s="127">
        <v>570</v>
      </c>
      <c r="F26" s="139"/>
      <c r="G26" s="100">
        <f t="shared" si="20"/>
        <v>568.95699999999999</v>
      </c>
      <c r="H26" s="100">
        <v>568.95699999999999</v>
      </c>
      <c r="I26" s="102"/>
      <c r="J26" s="106">
        <f t="shared" si="12"/>
        <v>99.817017543859649</v>
      </c>
      <c r="K26" s="216">
        <f t="shared" si="21"/>
        <v>568.95699999999999</v>
      </c>
      <c r="L26" s="135">
        <v>568.95699999999999</v>
      </c>
      <c r="M26" s="154"/>
      <c r="N26" s="152">
        <f t="shared" si="1"/>
        <v>99.817017543859649</v>
      </c>
      <c r="O26" s="205">
        <f t="shared" si="22"/>
        <v>568.95699999999999</v>
      </c>
      <c r="P26" s="135">
        <v>568.95699999999999</v>
      </c>
      <c r="Q26" s="150"/>
      <c r="R26" s="158">
        <f t="shared" si="4"/>
        <v>99.817017543859649</v>
      </c>
    </row>
    <row r="27" spans="1:20" ht="18.75" x14ac:dyDescent="0.25">
      <c r="A27" s="54"/>
      <c r="B27" s="131" t="s">
        <v>93</v>
      </c>
      <c r="C27" s="55"/>
      <c r="D27" s="197">
        <f>SUM(D28:D31)</f>
        <v>123351</v>
      </c>
      <c r="E27" s="197">
        <f>SUM(E28:E31)</f>
        <v>8760.4</v>
      </c>
      <c r="F27" s="197">
        <f>SUM(F28:F31)</f>
        <v>114590.6</v>
      </c>
      <c r="G27" s="197">
        <f t="shared" ref="G27:I27" si="23">G28+G29+G30+G31</f>
        <v>30471.802000000003</v>
      </c>
      <c r="H27" s="197">
        <f t="shared" si="23"/>
        <v>1050.7518</v>
      </c>
      <c r="I27" s="197">
        <f t="shared" si="23"/>
        <v>29421.050200000001</v>
      </c>
      <c r="J27" s="198">
        <f t="shared" ref="J27" si="24">G27*100/D27</f>
        <v>24.70332790167895</v>
      </c>
      <c r="K27" s="219">
        <f t="shared" ref="K27" si="25">SUM(K28:K31)</f>
        <v>97850.247770000002</v>
      </c>
      <c r="L27" s="197">
        <f t="shared" ref="L27" si="26">SUM(L28:L31)</f>
        <v>8760.3390400000008</v>
      </c>
      <c r="M27" s="197">
        <f t="shared" ref="M27" si="27">SUM(M28:M31)</f>
        <v>89089.908729999996</v>
      </c>
      <c r="N27" s="220">
        <f t="shared" ref="N27" si="28">K27*100/D27</f>
        <v>79.326675722126296</v>
      </c>
      <c r="O27" s="207">
        <f t="shared" ref="O27" si="29">SUM(O28:O31)</f>
        <v>103797.46162</v>
      </c>
      <c r="P27" s="197">
        <f t="shared" ref="P27" si="30">SUM(P28:P31)</f>
        <v>6131.3456399999995</v>
      </c>
      <c r="Q27" s="197">
        <f t="shared" ref="Q27" si="31">SUM(Q28:Q31)</f>
        <v>97666.115980000002</v>
      </c>
      <c r="R27" s="199">
        <f t="shared" ref="R27" si="32">O27*100/D27</f>
        <v>84.148050376567681</v>
      </c>
    </row>
    <row r="28" spans="1:20" ht="56.25" x14ac:dyDescent="0.25">
      <c r="A28" s="61" t="s">
        <v>69</v>
      </c>
      <c r="B28" s="137" t="s">
        <v>90</v>
      </c>
      <c r="C28" s="57" t="s">
        <v>60</v>
      </c>
      <c r="D28" s="135">
        <f>E28+F28</f>
        <v>14710.5</v>
      </c>
      <c r="E28" s="124"/>
      <c r="F28" s="125">
        <v>14710.5</v>
      </c>
      <c r="G28" s="99">
        <f>H28+I28</f>
        <v>6538.0111999999999</v>
      </c>
      <c r="H28" s="100"/>
      <c r="I28" s="100">
        <v>6538.0111999999999</v>
      </c>
      <c r="J28" s="106">
        <f t="shared" si="12"/>
        <v>44.444520580537713</v>
      </c>
      <c r="K28" s="216">
        <f>L28+M28</f>
        <v>0</v>
      </c>
      <c r="L28" s="135"/>
      <c r="M28" s="135">
        <v>0</v>
      </c>
      <c r="N28" s="152">
        <f t="shared" si="1"/>
        <v>0</v>
      </c>
      <c r="O28" s="201">
        <f>P28+Q28</f>
        <v>14710.5252</v>
      </c>
      <c r="P28" s="135"/>
      <c r="Q28" s="135">
        <v>14710.5252</v>
      </c>
      <c r="R28" s="158">
        <f t="shared" si="4"/>
        <v>100.00017130620985</v>
      </c>
    </row>
    <row r="29" spans="1:20" ht="56.25" x14ac:dyDescent="0.25">
      <c r="A29" s="61" t="s">
        <v>70</v>
      </c>
      <c r="B29" s="137" t="s">
        <v>91</v>
      </c>
      <c r="C29" s="57" t="s">
        <v>60</v>
      </c>
      <c r="D29" s="135">
        <f>E29+F29</f>
        <v>68649.100000000006</v>
      </c>
      <c r="E29" s="124"/>
      <c r="F29" s="125">
        <v>68649.100000000006</v>
      </c>
      <c r="G29" s="99">
        <f>H29+I29</f>
        <v>22883.039000000001</v>
      </c>
      <c r="H29" s="100"/>
      <c r="I29" s="100">
        <v>22883.039000000001</v>
      </c>
      <c r="J29" s="106">
        <f t="shared" si="12"/>
        <v>33.333341587872233</v>
      </c>
      <c r="K29" s="216">
        <f>L29+M29</f>
        <v>68649.117599999998</v>
      </c>
      <c r="L29" s="135"/>
      <c r="M29" s="135">
        <v>68649.117599999998</v>
      </c>
      <c r="N29" s="152">
        <f t="shared" si="1"/>
        <v>100.00002563762671</v>
      </c>
      <c r="O29" s="201">
        <f>P29+Q29</f>
        <v>68649.117599999998</v>
      </c>
      <c r="P29" s="135"/>
      <c r="Q29" s="135">
        <v>68649.117599999998</v>
      </c>
      <c r="R29" s="158">
        <f t="shared" si="4"/>
        <v>100.00002563762671</v>
      </c>
    </row>
    <row r="30" spans="1:20" ht="56.25" x14ac:dyDescent="0.25">
      <c r="A30" s="61" t="s">
        <v>71</v>
      </c>
      <c r="B30" s="137" t="s">
        <v>92</v>
      </c>
      <c r="C30" s="57" t="s">
        <v>60</v>
      </c>
      <c r="D30" s="140">
        <f>E30+F30</f>
        <v>32298.699999999997</v>
      </c>
      <c r="E30" s="126">
        <v>8760.4</v>
      </c>
      <c r="F30" s="126">
        <v>23538.3</v>
      </c>
      <c r="G30" s="99">
        <f>H30+I30</f>
        <v>1050.7518</v>
      </c>
      <c r="H30" s="100">
        <v>1050.7518</v>
      </c>
      <c r="I30" s="99"/>
      <c r="J30" s="106">
        <f t="shared" si="12"/>
        <v>3.253232483041113</v>
      </c>
      <c r="K30" s="216">
        <f>L30+M30</f>
        <v>29201.130170000004</v>
      </c>
      <c r="L30" s="135">
        <v>8760.3390400000008</v>
      </c>
      <c r="M30" s="135">
        <v>20440.791130000001</v>
      </c>
      <c r="N30" s="152">
        <f t="shared" si="1"/>
        <v>90.40961453556956</v>
      </c>
      <c r="O30" s="201">
        <f>P30+Q30</f>
        <v>20437.81882</v>
      </c>
      <c r="P30" s="135">
        <v>6131.3456399999995</v>
      </c>
      <c r="Q30" s="153">
        <v>14306.473180000001</v>
      </c>
      <c r="R30" s="158">
        <f t="shared" si="4"/>
        <v>63.277527640431352</v>
      </c>
    </row>
    <row r="31" spans="1:20" ht="37.5" x14ac:dyDescent="0.25">
      <c r="A31" s="61" t="s">
        <v>107</v>
      </c>
      <c r="B31" s="95" t="s">
        <v>122</v>
      </c>
      <c r="C31" s="57" t="s">
        <v>60</v>
      </c>
      <c r="D31" s="140">
        <f>E31+F31</f>
        <v>7692.6999999999989</v>
      </c>
      <c r="E31" s="126"/>
      <c r="F31" s="166">
        <v>7692.6999999999989</v>
      </c>
      <c r="G31" s="99">
        <f>H31+I31</f>
        <v>0</v>
      </c>
      <c r="H31" s="100"/>
      <c r="I31" s="99"/>
      <c r="J31" s="106">
        <f t="shared" si="12"/>
        <v>0</v>
      </c>
      <c r="K31" s="216">
        <f>L31+M31</f>
        <v>0</v>
      </c>
      <c r="L31" s="135"/>
      <c r="M31" s="135"/>
      <c r="N31" s="152">
        <f t="shared" si="1"/>
        <v>0</v>
      </c>
      <c r="O31" s="201">
        <f>P31+Q31</f>
        <v>0</v>
      </c>
      <c r="P31" s="135"/>
      <c r="Q31" s="153"/>
      <c r="R31" s="158">
        <f t="shared" si="4"/>
        <v>0</v>
      </c>
      <c r="S31" s="165" t="s">
        <v>136</v>
      </c>
    </row>
    <row r="32" spans="1:20" ht="18.75" x14ac:dyDescent="0.25">
      <c r="A32" s="54"/>
      <c r="B32" s="94" t="s">
        <v>94</v>
      </c>
      <c r="C32" s="55"/>
      <c r="D32" s="129">
        <f>D33+D34</f>
        <v>78953.5</v>
      </c>
      <c r="E32" s="129">
        <f t="shared" ref="E32:M32" si="33">E33+E34</f>
        <v>4403.5</v>
      </c>
      <c r="F32" s="129">
        <f t="shared" si="33"/>
        <v>74550</v>
      </c>
      <c r="G32" s="97">
        <f>G33+G34</f>
        <v>0</v>
      </c>
      <c r="H32" s="97">
        <f t="shared" ref="H32:I32" si="34">H33+H34</f>
        <v>0</v>
      </c>
      <c r="I32" s="97">
        <f t="shared" si="34"/>
        <v>0</v>
      </c>
      <c r="J32" s="107">
        <f t="shared" si="12"/>
        <v>0</v>
      </c>
      <c r="K32" s="214">
        <f t="shared" si="33"/>
        <v>45592.456169999998</v>
      </c>
      <c r="L32" s="129">
        <f t="shared" si="33"/>
        <v>653.26724999999999</v>
      </c>
      <c r="M32" s="129">
        <f t="shared" si="33"/>
        <v>44939.188920000001</v>
      </c>
      <c r="N32" s="215">
        <f t="shared" si="1"/>
        <v>57.745959545808603</v>
      </c>
      <c r="O32" s="204">
        <f>O33+O34</f>
        <v>45592.456169999998</v>
      </c>
      <c r="P32" s="129">
        <f t="shared" ref="P32:Q32" si="35">P33+P34</f>
        <v>653.26724999999999</v>
      </c>
      <c r="Q32" s="129">
        <f t="shared" si="35"/>
        <v>44939.188920000001</v>
      </c>
      <c r="R32" s="164">
        <f t="shared" si="4"/>
        <v>57.745959545808603</v>
      </c>
    </row>
    <row r="33" spans="1:18" ht="37.5" x14ac:dyDescent="0.3">
      <c r="A33" s="56" t="s">
        <v>72</v>
      </c>
      <c r="B33" s="141" t="s">
        <v>95</v>
      </c>
      <c r="C33" s="57" t="s">
        <v>126</v>
      </c>
      <c r="D33" s="123">
        <f>E33+F33</f>
        <v>78296.899999999994</v>
      </c>
      <c r="E33" s="140">
        <v>3746.9</v>
      </c>
      <c r="F33" s="140">
        <v>74550</v>
      </c>
      <c r="G33" s="99">
        <f>H33+I33</f>
        <v>0</v>
      </c>
      <c r="H33" s="108"/>
      <c r="I33" s="108"/>
      <c r="J33" s="106">
        <f t="shared" si="12"/>
        <v>0</v>
      </c>
      <c r="K33" s="221">
        <f>L33+M33</f>
        <v>44939.188920000001</v>
      </c>
      <c r="L33" s="124">
        <v>0</v>
      </c>
      <c r="M33" s="222">
        <v>44939.188920000001</v>
      </c>
      <c r="N33" s="223">
        <f t="shared" si="1"/>
        <v>57.39587253135182</v>
      </c>
      <c r="O33" s="201">
        <f>P33+Q33</f>
        <v>44939.188920000001</v>
      </c>
      <c r="P33" s="157">
        <v>0</v>
      </c>
      <c r="Q33" s="174">
        <v>44939.188920000001</v>
      </c>
      <c r="R33" s="159">
        <f t="shared" si="4"/>
        <v>57.39587253135182</v>
      </c>
    </row>
    <row r="34" spans="1:18" ht="37.5" x14ac:dyDescent="0.25">
      <c r="A34" s="58" t="s">
        <v>127</v>
      </c>
      <c r="B34" s="137" t="s">
        <v>128</v>
      </c>
      <c r="C34" s="57" t="s">
        <v>129</v>
      </c>
      <c r="D34" s="123">
        <f>E34+F34</f>
        <v>656.6</v>
      </c>
      <c r="E34" s="126">
        <v>656.6</v>
      </c>
      <c r="F34" s="140"/>
      <c r="G34" s="99">
        <v>0</v>
      </c>
      <c r="H34" s="108"/>
      <c r="I34" s="108"/>
      <c r="J34" s="106">
        <f t="shared" si="12"/>
        <v>0</v>
      </c>
      <c r="K34" s="216">
        <f>L34+M34</f>
        <v>653.26724999999999</v>
      </c>
      <c r="L34" s="124">
        <v>653.26724999999999</v>
      </c>
      <c r="M34" s="135"/>
      <c r="N34" s="223">
        <f t="shared" si="1"/>
        <v>99.492423088638432</v>
      </c>
      <c r="O34" s="205">
        <f>P34+Q34</f>
        <v>653.26724999999999</v>
      </c>
      <c r="P34" s="124">
        <v>653.26724999999999</v>
      </c>
      <c r="Q34" s="157"/>
      <c r="R34" s="159">
        <f t="shared" si="4"/>
        <v>99.492423088638432</v>
      </c>
    </row>
    <row r="35" spans="1:18" ht="18.75" x14ac:dyDescent="0.25">
      <c r="A35" s="59"/>
      <c r="B35" s="142" t="s">
        <v>108</v>
      </c>
      <c r="C35" s="60"/>
      <c r="D35" s="129">
        <f>D36</f>
        <v>2700</v>
      </c>
      <c r="E35" s="129">
        <f t="shared" ref="E35:M35" si="36">E36</f>
        <v>2700</v>
      </c>
      <c r="F35" s="129">
        <f t="shared" si="36"/>
        <v>0</v>
      </c>
      <c r="G35" s="97">
        <f>G36</f>
        <v>0</v>
      </c>
      <c r="H35" s="97">
        <f t="shared" ref="H35:I35" si="37">H36</f>
        <v>0</v>
      </c>
      <c r="I35" s="97">
        <f t="shared" si="37"/>
        <v>0</v>
      </c>
      <c r="J35" s="107">
        <f t="shared" si="12"/>
        <v>0</v>
      </c>
      <c r="K35" s="214">
        <f t="shared" si="36"/>
        <v>2700</v>
      </c>
      <c r="L35" s="129">
        <f t="shared" si="36"/>
        <v>2700</v>
      </c>
      <c r="M35" s="129">
        <f t="shared" si="36"/>
        <v>0</v>
      </c>
      <c r="N35" s="215">
        <f t="shared" si="1"/>
        <v>100</v>
      </c>
      <c r="O35" s="204">
        <f>O36</f>
        <v>0</v>
      </c>
      <c r="P35" s="129">
        <f t="shared" ref="P35:Q35" si="38">P36</f>
        <v>0</v>
      </c>
      <c r="Q35" s="129">
        <f t="shared" si="38"/>
        <v>0</v>
      </c>
      <c r="R35" s="164">
        <f t="shared" si="4"/>
        <v>0</v>
      </c>
    </row>
    <row r="36" spans="1:18" ht="56.25" x14ac:dyDescent="0.25">
      <c r="A36" s="61" t="s">
        <v>85</v>
      </c>
      <c r="B36" s="143" t="s">
        <v>109</v>
      </c>
      <c r="C36" s="57" t="s">
        <v>60</v>
      </c>
      <c r="D36" s="123">
        <f>E36+F36</f>
        <v>2700</v>
      </c>
      <c r="E36" s="127">
        <f>3245.7-545.7</f>
        <v>2700</v>
      </c>
      <c r="F36" s="140"/>
      <c r="G36" s="99">
        <f>H36+I36</f>
        <v>0</v>
      </c>
      <c r="H36" s="108"/>
      <c r="I36" s="108"/>
      <c r="J36" s="106">
        <f t="shared" si="12"/>
        <v>0</v>
      </c>
      <c r="K36" s="216">
        <f>L36+M36</f>
        <v>2700</v>
      </c>
      <c r="L36" s="124">
        <v>2700</v>
      </c>
      <c r="M36" s="135"/>
      <c r="N36" s="223">
        <f t="shared" si="1"/>
        <v>100</v>
      </c>
      <c r="O36" s="201">
        <f>P36+Q36</f>
        <v>0</v>
      </c>
      <c r="P36" s="157">
        <v>0</v>
      </c>
      <c r="Q36" s="157"/>
      <c r="R36" s="159">
        <f t="shared" si="4"/>
        <v>0</v>
      </c>
    </row>
    <row r="37" spans="1:18" ht="37.5" x14ac:dyDescent="0.25">
      <c r="A37" s="59"/>
      <c r="B37" s="142" t="s">
        <v>110</v>
      </c>
      <c r="C37" s="60"/>
      <c r="D37" s="129">
        <f>D38</f>
        <v>385.10000000000014</v>
      </c>
      <c r="E37" s="129">
        <f t="shared" ref="E37:M37" si="39">E38</f>
        <v>385.10000000000014</v>
      </c>
      <c r="F37" s="129">
        <f t="shared" si="39"/>
        <v>0</v>
      </c>
      <c r="G37" s="97">
        <f>G38</f>
        <v>0</v>
      </c>
      <c r="H37" s="97">
        <f t="shared" ref="H37:I37" si="40">H38</f>
        <v>0</v>
      </c>
      <c r="I37" s="97">
        <f t="shared" si="40"/>
        <v>0</v>
      </c>
      <c r="J37" s="107">
        <f t="shared" si="12"/>
        <v>0</v>
      </c>
      <c r="K37" s="214">
        <f t="shared" si="39"/>
        <v>385.08325000000002</v>
      </c>
      <c r="L37" s="129">
        <f t="shared" si="39"/>
        <v>385.08325000000002</v>
      </c>
      <c r="M37" s="129">
        <f t="shared" si="39"/>
        <v>0</v>
      </c>
      <c r="N37" s="215">
        <f t="shared" si="1"/>
        <v>99.995650480394673</v>
      </c>
      <c r="O37" s="204">
        <f>O38</f>
        <v>0</v>
      </c>
      <c r="P37" s="129">
        <f t="shared" ref="P37:Q37" si="41">P38</f>
        <v>0</v>
      </c>
      <c r="Q37" s="129">
        <f t="shared" si="41"/>
        <v>0</v>
      </c>
      <c r="R37" s="164">
        <f t="shared" si="4"/>
        <v>0</v>
      </c>
    </row>
    <row r="38" spans="1:18" ht="37.5" x14ac:dyDescent="0.25">
      <c r="A38" s="61" t="s">
        <v>111</v>
      </c>
      <c r="B38" s="95" t="s">
        <v>112</v>
      </c>
      <c r="C38" s="57" t="s">
        <v>60</v>
      </c>
      <c r="D38" s="123">
        <f>E38+F38</f>
        <v>385.10000000000014</v>
      </c>
      <c r="E38" s="144">
        <f>1383.4-998.3</f>
        <v>385.10000000000014</v>
      </c>
      <c r="F38" s="140"/>
      <c r="G38" s="153">
        <f>H38+I38</f>
        <v>0</v>
      </c>
      <c r="H38" s="157"/>
      <c r="I38" s="157"/>
      <c r="J38" s="158">
        <f t="shared" si="12"/>
        <v>0</v>
      </c>
      <c r="K38" s="216">
        <f>L38+M38</f>
        <v>385.08325000000002</v>
      </c>
      <c r="L38" s="124">
        <v>385.08325000000002</v>
      </c>
      <c r="M38" s="135"/>
      <c r="N38" s="223">
        <f t="shared" si="1"/>
        <v>99.995650480394673</v>
      </c>
      <c r="O38" s="201">
        <f>P38+Q38</f>
        <v>0</v>
      </c>
      <c r="P38" s="157">
        <v>0</v>
      </c>
      <c r="Q38" s="157"/>
      <c r="R38" s="159">
        <f t="shared" si="4"/>
        <v>0</v>
      </c>
    </row>
    <row r="39" spans="1:18" ht="18.75" x14ac:dyDescent="0.25">
      <c r="A39" s="87" t="s">
        <v>73</v>
      </c>
      <c r="B39" s="89"/>
      <c r="C39" s="88"/>
      <c r="D39" s="89"/>
      <c r="E39" s="89"/>
      <c r="F39" s="89"/>
      <c r="G39" s="89"/>
      <c r="H39" s="89"/>
      <c r="I39" s="89"/>
      <c r="J39" s="106"/>
      <c r="K39" s="224"/>
      <c r="L39" s="89"/>
      <c r="M39" s="89"/>
      <c r="N39" s="109"/>
      <c r="O39" s="89"/>
      <c r="P39" s="89"/>
      <c r="Q39" s="89"/>
      <c r="R39" s="109"/>
    </row>
    <row r="40" spans="1:18" ht="37.5" x14ac:dyDescent="0.3">
      <c r="A40" s="66"/>
      <c r="B40" s="94" t="s">
        <v>132</v>
      </c>
      <c r="C40" s="60"/>
      <c r="D40" s="148">
        <f>SUM(D41:D43)</f>
        <v>2587</v>
      </c>
      <c r="E40" s="148">
        <f t="shared" ref="E40:M40" si="42">SUM(E41:E43)</f>
        <v>2102</v>
      </c>
      <c r="F40" s="148">
        <f t="shared" si="42"/>
        <v>485</v>
      </c>
      <c r="G40" s="110">
        <f>SUM(G41:G43)</f>
        <v>888.94110000000001</v>
      </c>
      <c r="H40" s="110">
        <f t="shared" ref="H40:I40" si="43">SUM(H41:H43)</f>
        <v>888.94110000000001</v>
      </c>
      <c r="I40" s="110">
        <f t="shared" si="43"/>
        <v>0</v>
      </c>
      <c r="J40" s="107">
        <f t="shared" si="12"/>
        <v>34.361851565519906</v>
      </c>
      <c r="K40" s="225">
        <f t="shared" si="42"/>
        <v>1984.75486</v>
      </c>
      <c r="L40" s="148">
        <f t="shared" si="42"/>
        <v>1984.75486</v>
      </c>
      <c r="M40" s="148">
        <f t="shared" si="42"/>
        <v>0</v>
      </c>
      <c r="N40" s="175">
        <f>K40*100/D40</f>
        <v>76.720327019713963</v>
      </c>
      <c r="O40" s="208">
        <f>SUM(O41:O43)</f>
        <v>1975.4727699999999</v>
      </c>
      <c r="P40" s="148">
        <f t="shared" ref="P40:Q40" si="44">SUM(P41:P43)</f>
        <v>1975.4727699999999</v>
      </c>
      <c r="Q40" s="148">
        <f t="shared" si="44"/>
        <v>0</v>
      </c>
      <c r="R40" s="175">
        <f>O40*100/D40</f>
        <v>76.361529570931566</v>
      </c>
    </row>
    <row r="41" spans="1:18" ht="206.25" x14ac:dyDescent="0.25">
      <c r="A41" s="63" t="s">
        <v>133</v>
      </c>
      <c r="B41" s="133" t="s">
        <v>96</v>
      </c>
      <c r="C41" s="57" t="s">
        <v>60</v>
      </c>
      <c r="D41" s="123">
        <f>E41+F41</f>
        <v>1342</v>
      </c>
      <c r="E41" s="125">
        <v>1342</v>
      </c>
      <c r="F41" s="145"/>
      <c r="G41" s="99">
        <f>H41+I41</f>
        <v>888.94110000000001</v>
      </c>
      <c r="H41" s="99">
        <v>888.94110000000001</v>
      </c>
      <c r="I41" s="99"/>
      <c r="J41" s="106">
        <f t="shared" si="12"/>
        <v>66.240022354694489</v>
      </c>
      <c r="K41" s="216">
        <f>L41+M41</f>
        <v>1229.2348199999999</v>
      </c>
      <c r="L41" s="135">
        <v>1229.2348199999999</v>
      </c>
      <c r="M41" s="154"/>
      <c r="N41" s="163">
        <f t="shared" ref="N41:N44" si="45">K41*100/D41</f>
        <v>91.597229508196719</v>
      </c>
      <c r="O41" s="201">
        <f>P41+Q41</f>
        <v>1230.32611</v>
      </c>
      <c r="P41" s="135">
        <v>1230.32611</v>
      </c>
      <c r="Q41" s="153"/>
      <c r="R41" s="163">
        <f t="shared" ref="R41:R44" si="46">O41*100/D41</f>
        <v>91.678547690014909</v>
      </c>
    </row>
    <row r="42" spans="1:18" ht="18.75" x14ac:dyDescent="0.25">
      <c r="A42" s="63" t="s">
        <v>134</v>
      </c>
      <c r="B42" s="133" t="s">
        <v>117</v>
      </c>
      <c r="C42" s="57" t="s">
        <v>60</v>
      </c>
      <c r="D42" s="123">
        <f>E42+F42</f>
        <v>760</v>
      </c>
      <c r="E42" s="125">
        <v>760</v>
      </c>
      <c r="F42" s="146"/>
      <c r="G42" s="99">
        <f>H42+I42</f>
        <v>0</v>
      </c>
      <c r="H42" s="99"/>
      <c r="I42" s="99"/>
      <c r="J42" s="106">
        <f t="shared" ref="J42" si="47">G42*100/D42</f>
        <v>0</v>
      </c>
      <c r="K42" s="216">
        <f>L42+M42</f>
        <v>755.52003999999999</v>
      </c>
      <c r="L42" s="135">
        <v>755.52003999999999</v>
      </c>
      <c r="M42" s="154"/>
      <c r="N42" s="163">
        <f t="shared" ref="N42" si="48">K42*100/D42</f>
        <v>99.410531578947371</v>
      </c>
      <c r="O42" s="201">
        <f>P42+Q42</f>
        <v>745.14666</v>
      </c>
      <c r="P42" s="153">
        <v>745.14666</v>
      </c>
      <c r="Q42" s="153"/>
      <c r="R42" s="163">
        <f t="shared" ref="R42" si="49">O42*100/D42</f>
        <v>98.045613157894735</v>
      </c>
    </row>
    <row r="43" spans="1:18" ht="75" x14ac:dyDescent="0.25">
      <c r="A43" s="63" t="s">
        <v>115</v>
      </c>
      <c r="B43" s="133" t="s">
        <v>135</v>
      </c>
      <c r="C43" s="57" t="s">
        <v>60</v>
      </c>
      <c r="D43" s="123">
        <f>E43+F43</f>
        <v>485</v>
      </c>
      <c r="E43" s="125"/>
      <c r="F43" s="125">
        <v>485</v>
      </c>
      <c r="G43" s="153">
        <f>H43+I43</f>
        <v>0</v>
      </c>
      <c r="H43" s="153"/>
      <c r="I43" s="153"/>
      <c r="J43" s="158">
        <f t="shared" si="12"/>
        <v>0</v>
      </c>
      <c r="K43" s="216">
        <f>L43+M43</f>
        <v>0</v>
      </c>
      <c r="L43" s="135"/>
      <c r="M43" s="154">
        <v>0</v>
      </c>
      <c r="N43" s="163">
        <f t="shared" si="45"/>
        <v>0</v>
      </c>
      <c r="O43" s="201">
        <f>P43+Q43</f>
        <v>0</v>
      </c>
      <c r="P43" s="153"/>
      <c r="Q43" s="153">
        <v>0</v>
      </c>
      <c r="R43" s="163">
        <f t="shared" si="46"/>
        <v>0</v>
      </c>
    </row>
    <row r="44" spans="1:18" ht="19.5" thickBot="1" x14ac:dyDescent="0.3">
      <c r="A44" s="67"/>
      <c r="B44" s="147" t="s">
        <v>74</v>
      </c>
      <c r="C44" s="68"/>
      <c r="D44" s="149">
        <f>E44+F44</f>
        <v>267237.40000000002</v>
      </c>
      <c r="E44" s="149">
        <f>E8+E16+E22+E27+E32+E35+E37+E40</f>
        <v>55765.299999999996</v>
      </c>
      <c r="F44" s="149">
        <f>F8+F16+F22+F27+F32+F35+F37+F40</f>
        <v>211472.1</v>
      </c>
      <c r="G44" s="111">
        <f t="shared" ref="G44:I44" si="50">G40+G37+G35+G32++G27+G22+G16+G8</f>
        <v>54623.501740000007</v>
      </c>
      <c r="H44" s="111">
        <f t="shared" si="50"/>
        <v>25202.451539999998</v>
      </c>
      <c r="I44" s="111">
        <f t="shared" si="50"/>
        <v>29421.050200000001</v>
      </c>
      <c r="J44" s="112">
        <f t="shared" si="12"/>
        <v>20.44006630060014</v>
      </c>
      <c r="K44" s="226">
        <f>L44+M44</f>
        <v>184987.65695999999</v>
      </c>
      <c r="L44" s="149">
        <f t="shared" ref="L44:M44" si="51">L8+L16+L22+L27+L32+L35+L37+L40</f>
        <v>50958.559309999997</v>
      </c>
      <c r="M44" s="149">
        <f t="shared" si="51"/>
        <v>134029.09765000001</v>
      </c>
      <c r="N44" s="191">
        <f t="shared" si="45"/>
        <v>69.222218506840719</v>
      </c>
      <c r="O44" s="209">
        <f>P44+Q44</f>
        <v>186734.74899999998</v>
      </c>
      <c r="P44" s="149">
        <f t="shared" ref="P44:Q44" si="52">P8+P16+P22+P27+P32+P35+P37+P40</f>
        <v>44129.444099999993</v>
      </c>
      <c r="Q44" s="149">
        <f t="shared" si="52"/>
        <v>142605.30489999999</v>
      </c>
      <c r="R44" s="191">
        <f t="shared" si="46"/>
        <v>69.875978811349</v>
      </c>
    </row>
    <row r="45" spans="1:18" ht="19.5" thickBot="1" x14ac:dyDescent="0.35">
      <c r="A45" s="74"/>
      <c r="B45" s="90"/>
      <c r="C45" s="74"/>
      <c r="D45" s="113"/>
      <c r="E45" s="114"/>
      <c r="F45" s="114"/>
      <c r="G45" s="113">
        <v>98269.512549999999</v>
      </c>
      <c r="H45" s="114"/>
      <c r="I45" s="114"/>
      <c r="J45" s="106" t="e">
        <f t="shared" si="12"/>
        <v>#DIV/0!</v>
      </c>
      <c r="K45" s="113"/>
      <c r="L45" s="114"/>
      <c r="M45" s="114"/>
      <c r="N45" s="114"/>
      <c r="O45" s="113"/>
      <c r="P45" s="114"/>
      <c r="Q45" s="114"/>
      <c r="R45" s="114"/>
    </row>
    <row r="46" spans="1:18" ht="19.5" x14ac:dyDescent="0.25">
      <c r="A46" s="75"/>
      <c r="B46" s="91" t="s">
        <v>74</v>
      </c>
      <c r="C46" s="76"/>
      <c r="D46" s="115">
        <v>303710.90000000002</v>
      </c>
      <c r="E46" s="115"/>
      <c r="F46" s="115"/>
      <c r="G46" s="115">
        <v>80228.50264999998</v>
      </c>
      <c r="H46" s="115">
        <v>50807.452449999997</v>
      </c>
      <c r="I46" s="115">
        <v>29421.050200000001</v>
      </c>
      <c r="J46" s="112">
        <f t="shared" si="12"/>
        <v>26.41607615992708</v>
      </c>
      <c r="K46" s="232">
        <v>194281.60821000001</v>
      </c>
      <c r="L46" s="115"/>
      <c r="M46" s="115"/>
      <c r="N46" s="116">
        <v>75.168217254529068</v>
      </c>
      <c r="O46" s="230">
        <v>199077.28075000001</v>
      </c>
      <c r="P46" s="115"/>
      <c r="Q46" s="115"/>
      <c r="R46" s="116">
        <v>36.535224224721993</v>
      </c>
    </row>
    <row r="47" spans="1:18" ht="38.25" thickBot="1" x14ac:dyDescent="0.3">
      <c r="A47" s="77"/>
      <c r="B47" s="92" t="s">
        <v>125</v>
      </c>
      <c r="C47" s="78" t="s">
        <v>123</v>
      </c>
      <c r="D47" s="117">
        <f>D44+D49-D31+5711.4</f>
        <v>315675.80000000005</v>
      </c>
      <c r="E47" s="118">
        <f t="shared" ref="E47:M47" si="53">E44+E49</f>
        <v>55765.299999999996</v>
      </c>
      <c r="F47" s="117">
        <f>F44+F49-F31+5711.4</f>
        <v>259910.49999999997</v>
      </c>
      <c r="G47" s="117">
        <f>G44+G49</f>
        <v>54623.501740000007</v>
      </c>
      <c r="H47" s="118">
        <f>H44+H49</f>
        <v>25202.451539999998</v>
      </c>
      <c r="I47" s="118">
        <f>I44+I49</f>
        <v>29421.050200000001</v>
      </c>
      <c r="J47" s="119">
        <f t="shared" si="12"/>
        <v>17.303670962424107</v>
      </c>
      <c r="K47" s="233">
        <f t="shared" si="53"/>
        <v>194281.60821000001</v>
      </c>
      <c r="L47" s="118">
        <f t="shared" si="53"/>
        <v>50958.559309999997</v>
      </c>
      <c r="M47" s="118">
        <f t="shared" si="53"/>
        <v>143323.04890000002</v>
      </c>
      <c r="N47" s="120">
        <f>K47*100/D47</f>
        <v>61.544663293796987</v>
      </c>
      <c r="O47" s="231">
        <f>O44+O49</f>
        <v>199077.28074999998</v>
      </c>
      <c r="P47" s="118">
        <f>P44+P49</f>
        <v>44129.444099999993</v>
      </c>
      <c r="Q47" s="118">
        <f>Q44+Q49</f>
        <v>154947.83664999998</v>
      </c>
      <c r="R47" s="120">
        <f>O47*100/D47</f>
        <v>63.063839784361029</v>
      </c>
    </row>
    <row r="48" spans="1:18" ht="19.5" thickBot="1" x14ac:dyDescent="0.3">
      <c r="A48" s="79"/>
      <c r="B48" s="93"/>
      <c r="C48" s="80"/>
      <c r="D48" s="192">
        <f>D47-D46</f>
        <v>11964.900000000023</v>
      </c>
      <c r="E48" s="192"/>
      <c r="F48" s="192"/>
      <c r="G48" s="192"/>
      <c r="H48" s="192"/>
      <c r="I48" s="192"/>
      <c r="J48" s="193"/>
      <c r="K48" s="192">
        <f>K47-K46</f>
        <v>0</v>
      </c>
      <c r="L48" s="192"/>
      <c r="M48" s="192"/>
      <c r="N48" s="192"/>
      <c r="O48" s="192">
        <f>O47-O46</f>
        <v>0</v>
      </c>
      <c r="P48" s="121"/>
      <c r="Q48" s="121"/>
      <c r="R48" s="122"/>
    </row>
    <row r="49" spans="1:20" ht="20.25" x14ac:dyDescent="0.3">
      <c r="A49" s="185"/>
      <c r="B49" s="186" t="s">
        <v>124</v>
      </c>
      <c r="C49" s="187"/>
      <c r="D49" s="188">
        <f t="shared" ref="D49:I49" si="54">SUM(D50:D53)</f>
        <v>50419.7</v>
      </c>
      <c r="E49" s="188">
        <f t="shared" si="54"/>
        <v>0</v>
      </c>
      <c r="F49" s="188">
        <f t="shared" si="54"/>
        <v>50419.7</v>
      </c>
      <c r="G49" s="188">
        <f t="shared" si="54"/>
        <v>0</v>
      </c>
      <c r="H49" s="188">
        <f t="shared" si="54"/>
        <v>0</v>
      </c>
      <c r="I49" s="188">
        <f t="shared" si="54"/>
        <v>0</v>
      </c>
      <c r="J49" s="189">
        <f t="shared" si="12"/>
        <v>0</v>
      </c>
      <c r="K49" s="236">
        <f>SUM(K50:K53)</f>
        <v>9293.9512500000019</v>
      </c>
      <c r="L49" s="188">
        <f>SUM(L50:L53)</f>
        <v>0</v>
      </c>
      <c r="M49" s="188">
        <f>SUM(M50:M53)</f>
        <v>9293.9512500000019</v>
      </c>
      <c r="N49" s="237">
        <f>K49*100/D49</f>
        <v>18.433174433802666</v>
      </c>
      <c r="O49" s="234">
        <f>SUM(O50:O53)</f>
        <v>12342.531750000002</v>
      </c>
      <c r="P49" s="188">
        <f>SUM(P50:P53)</f>
        <v>0</v>
      </c>
      <c r="Q49" s="188">
        <f>SUM(Q50:Q53)</f>
        <v>12342.531750000002</v>
      </c>
      <c r="R49" s="190">
        <f>O49*100/D49</f>
        <v>24.479581889618547</v>
      </c>
    </row>
    <row r="50" spans="1:20" ht="56.25" x14ac:dyDescent="0.25">
      <c r="A50" s="176"/>
      <c r="B50" s="177" t="s">
        <v>138</v>
      </c>
      <c r="C50" s="57" t="s">
        <v>60</v>
      </c>
      <c r="D50" s="123">
        <f t="shared" ref="D50:D53" si="55">E50+F50</f>
        <v>4010</v>
      </c>
      <c r="E50" s="146"/>
      <c r="F50" s="146">
        <v>4010</v>
      </c>
      <c r="G50" s="153"/>
      <c r="H50" s="135"/>
      <c r="I50" s="153"/>
      <c r="J50" s="158"/>
      <c r="K50" s="221">
        <f t="shared" ref="K50:K52" si="56">L50+M50</f>
        <v>4009.9690000000001</v>
      </c>
      <c r="L50" s="146"/>
      <c r="M50" s="146">
        <v>4009.9690000000001</v>
      </c>
      <c r="N50" s="163">
        <f t="shared" ref="N50:N52" si="57">K50*100/D50</f>
        <v>99.999226932668336</v>
      </c>
      <c r="O50" s="235">
        <f t="shared" ref="O50:O51" si="58">P50+Q50</f>
        <v>4009.9690000000001</v>
      </c>
      <c r="P50" s="146"/>
      <c r="Q50" s="146">
        <v>4009.9690000000001</v>
      </c>
      <c r="R50" s="163">
        <f t="shared" ref="R50:R51" si="59">O50*100/D50</f>
        <v>99.999226932668336</v>
      </c>
      <c r="S50" s="8"/>
      <c r="T50" s="8"/>
    </row>
    <row r="51" spans="1:20" ht="56.25" x14ac:dyDescent="0.25">
      <c r="A51" s="56"/>
      <c r="B51" s="177" t="s">
        <v>138</v>
      </c>
      <c r="C51" s="57" t="s">
        <v>121</v>
      </c>
      <c r="D51" s="123">
        <f t="shared" si="55"/>
        <v>42689.2</v>
      </c>
      <c r="E51" s="140"/>
      <c r="F51" s="140">
        <v>42689.2</v>
      </c>
      <c r="G51" s="153"/>
      <c r="H51" s="157"/>
      <c r="I51" s="157"/>
      <c r="J51" s="158"/>
      <c r="K51" s="221">
        <f t="shared" si="56"/>
        <v>4630.7150000000001</v>
      </c>
      <c r="L51" s="124"/>
      <c r="M51" s="157">
        <v>4630.7150000000001</v>
      </c>
      <c r="N51" s="163">
        <f t="shared" si="57"/>
        <v>10.847509440326828</v>
      </c>
      <c r="O51" s="235">
        <f t="shared" si="58"/>
        <v>4630.7150000000001</v>
      </c>
      <c r="P51" s="157"/>
      <c r="Q51" s="157">
        <v>4630.7150000000001</v>
      </c>
      <c r="R51" s="163">
        <f t="shared" si="59"/>
        <v>10.847509440326828</v>
      </c>
    </row>
    <row r="52" spans="1:20" ht="56.25" x14ac:dyDescent="0.25">
      <c r="A52" s="178"/>
      <c r="B52" s="137" t="s">
        <v>137</v>
      </c>
      <c r="C52" s="57" t="s">
        <v>129</v>
      </c>
      <c r="D52" s="123">
        <f t="shared" ref="D52" si="60">E52+F52</f>
        <v>3063.9</v>
      </c>
      <c r="E52" s="179"/>
      <c r="F52" s="179">
        <v>3063.9</v>
      </c>
      <c r="G52" s="180"/>
      <c r="H52" s="181"/>
      <c r="I52" s="181"/>
      <c r="J52" s="158"/>
      <c r="K52" s="221">
        <f t="shared" si="56"/>
        <v>0</v>
      </c>
      <c r="L52" s="182"/>
      <c r="M52" s="181">
        <v>0</v>
      </c>
      <c r="N52" s="163">
        <f t="shared" si="57"/>
        <v>0</v>
      </c>
      <c r="O52" s="235">
        <f t="shared" ref="O52" si="61">P52+Q52</f>
        <v>3048.5805</v>
      </c>
      <c r="P52" s="157"/>
      <c r="Q52" s="157">
        <v>3048.5805</v>
      </c>
      <c r="R52" s="163">
        <f t="shared" ref="R52" si="62">O52*100/D52</f>
        <v>99.5</v>
      </c>
    </row>
    <row r="53" spans="1:20" ht="57" thickBot="1" x14ac:dyDescent="0.3">
      <c r="A53" s="65"/>
      <c r="B53" s="137" t="s">
        <v>139</v>
      </c>
      <c r="C53" s="57" t="s">
        <v>129</v>
      </c>
      <c r="D53" s="123">
        <f t="shared" si="55"/>
        <v>656.6</v>
      </c>
      <c r="E53" s="183"/>
      <c r="F53" s="183">
        <v>656.6</v>
      </c>
      <c r="G53" s="184"/>
      <c r="H53" s="184"/>
      <c r="I53" s="184"/>
      <c r="J53" s="158"/>
      <c r="K53" s="221">
        <f t="shared" ref="K53" si="63">L53+M53</f>
        <v>653.26724999999999</v>
      </c>
      <c r="L53" s="182"/>
      <c r="M53" s="181">
        <v>653.26724999999999</v>
      </c>
      <c r="N53" s="163">
        <f t="shared" ref="N53" si="64">K53*100/D53</f>
        <v>99.492423088638432</v>
      </c>
      <c r="O53" s="235">
        <f t="shared" ref="O53" si="65">P53+Q53</f>
        <v>653.26724999999999</v>
      </c>
      <c r="P53" s="157"/>
      <c r="Q53" s="181">
        <v>653.26724999999999</v>
      </c>
      <c r="R53" s="163">
        <f t="shared" ref="R53" si="66">O53*100/D53</f>
        <v>99.492423088638432</v>
      </c>
    </row>
    <row r="54" spans="1:20" x14ac:dyDescent="0.25">
      <c r="K54" s="1"/>
      <c r="O54" s="13"/>
    </row>
    <row r="55" spans="1:20" x14ac:dyDescent="0.25">
      <c r="D55" s="3"/>
      <c r="F55" s="1"/>
      <c r="G55" s="1"/>
      <c r="H55" s="1"/>
      <c r="I55" s="1"/>
      <c r="J55" s="1"/>
      <c r="O55" s="13"/>
    </row>
    <row r="56" spans="1:20" ht="18.75" x14ac:dyDescent="0.25">
      <c r="F56" s="14"/>
      <c r="G56" s="14"/>
      <c r="H56" s="14"/>
      <c r="I56" s="14"/>
      <c r="J56" s="14"/>
      <c r="K56" s="1">
        <f>K45-K46</f>
        <v>-194281.60821000001</v>
      </c>
      <c r="O56" s="13"/>
    </row>
    <row r="57" spans="1:20" ht="14.45" x14ac:dyDescent="0.35">
      <c r="O57" s="13"/>
    </row>
    <row r="58" spans="1:20" ht="14.45" x14ac:dyDescent="0.35">
      <c r="F58" s="1"/>
      <c r="G58" s="1"/>
      <c r="H58" s="1"/>
      <c r="I58" s="1"/>
      <c r="J58" s="1"/>
      <c r="O58" s="13"/>
    </row>
    <row r="59" spans="1:20" ht="18.75" x14ac:dyDescent="0.25">
      <c r="D59" s="51">
        <f>E59+F59</f>
        <v>1051</v>
      </c>
      <c r="E59" s="49">
        <v>1051</v>
      </c>
      <c r="F59" s="52"/>
      <c r="G59" s="81"/>
      <c r="H59" s="81"/>
      <c r="I59" s="81"/>
      <c r="J59" s="81"/>
      <c r="O59" s="13"/>
    </row>
    <row r="60" spans="1:20" ht="18.75" x14ac:dyDescent="0.25">
      <c r="D60" s="51">
        <f>E60+F60</f>
        <v>988.70196999999996</v>
      </c>
      <c r="E60" s="49">
        <v>988.70196999999996</v>
      </c>
      <c r="F60" s="50"/>
      <c r="G60" s="82"/>
      <c r="H60" s="82"/>
      <c r="I60" s="82"/>
      <c r="J60" s="82"/>
      <c r="O60" s="13"/>
    </row>
    <row r="61" spans="1:20" ht="18.75" x14ac:dyDescent="0.25">
      <c r="D61" s="51">
        <f>E61+F61</f>
        <v>2400</v>
      </c>
      <c r="E61" s="49">
        <v>2400</v>
      </c>
      <c r="F61" s="53"/>
      <c r="G61" s="83"/>
      <c r="H61" s="83"/>
      <c r="I61" s="83"/>
      <c r="J61" s="83"/>
      <c r="O61" s="13"/>
    </row>
    <row r="62" spans="1:20" ht="18.75" x14ac:dyDescent="0.25">
      <c r="D62" s="51">
        <f>E62+F62</f>
        <v>1868.7180499999999</v>
      </c>
      <c r="E62" s="49">
        <v>1868.7180499999999</v>
      </c>
      <c r="F62" s="53"/>
      <c r="G62" s="83"/>
      <c r="H62" s="83"/>
      <c r="I62" s="83"/>
      <c r="J62" s="83"/>
      <c r="O62" s="13"/>
    </row>
    <row r="63" spans="1:20" ht="18.75" x14ac:dyDescent="0.25">
      <c r="D63" s="52">
        <f t="shared" ref="D63:D65" si="67">E63+F63</f>
        <v>7957.4235600000002</v>
      </c>
      <c r="E63" s="49">
        <v>7957.4235600000002</v>
      </c>
      <c r="F63" s="53"/>
      <c r="G63" s="83"/>
      <c r="H63" s="83"/>
      <c r="I63" s="83"/>
      <c r="J63" s="83"/>
      <c r="O63" s="13"/>
    </row>
    <row r="64" spans="1:20" ht="18.75" x14ac:dyDescent="0.25">
      <c r="D64" s="52">
        <f t="shared" si="67"/>
        <v>0</v>
      </c>
      <c r="E64" s="49"/>
      <c r="F64" s="53"/>
      <c r="G64" s="83"/>
      <c r="H64" s="83"/>
      <c r="I64" s="83"/>
      <c r="J64" s="83"/>
      <c r="O64" s="13"/>
    </row>
    <row r="65" spans="4:15" ht="18.75" x14ac:dyDescent="0.25">
      <c r="D65" s="52">
        <f t="shared" si="67"/>
        <v>733.90075999999999</v>
      </c>
      <c r="E65" s="49">
        <v>733.90075999999999</v>
      </c>
      <c r="F65" s="53"/>
      <c r="G65" s="83"/>
      <c r="H65" s="83"/>
      <c r="I65" s="83"/>
      <c r="J65" s="83"/>
      <c r="O65" s="13"/>
    </row>
    <row r="66" spans="4:15" x14ac:dyDescent="0.25">
      <c r="O66" s="13"/>
    </row>
    <row r="67" spans="4:15" x14ac:dyDescent="0.25">
      <c r="O67" s="13"/>
    </row>
    <row r="68" spans="4:15" x14ac:dyDescent="0.25">
      <c r="O68" s="13"/>
    </row>
    <row r="69" spans="4:15" x14ac:dyDescent="0.25">
      <c r="O69" s="13"/>
    </row>
    <row r="70" spans="4:15" x14ac:dyDescent="0.25">
      <c r="O70" s="13"/>
    </row>
    <row r="71" spans="4:15" x14ac:dyDescent="0.25">
      <c r="O71" s="13"/>
    </row>
    <row r="72" spans="4:15" x14ac:dyDescent="0.25">
      <c r="O72" s="13"/>
    </row>
    <row r="73" spans="4:15" x14ac:dyDescent="0.25">
      <c r="O73" s="13"/>
    </row>
    <row r="74" spans="4:15" x14ac:dyDescent="0.25">
      <c r="O74" s="13"/>
    </row>
    <row r="75" spans="4:15" x14ac:dyDescent="0.25">
      <c r="O75" s="13"/>
    </row>
    <row r="76" spans="4:15" x14ac:dyDescent="0.25">
      <c r="O76" s="13"/>
    </row>
    <row r="77" spans="4:15" x14ac:dyDescent="0.25">
      <c r="O77" s="13"/>
    </row>
    <row r="78" spans="4:15" x14ac:dyDescent="0.25">
      <c r="O78" s="13"/>
    </row>
    <row r="79" spans="4:15" x14ac:dyDescent="0.25">
      <c r="O79" s="13"/>
    </row>
    <row r="80" spans="4:15" x14ac:dyDescent="0.25">
      <c r="O80" s="13"/>
    </row>
    <row r="81" spans="15:15" x14ac:dyDescent="0.25">
      <c r="O81" s="13"/>
    </row>
    <row r="82" spans="15:15" x14ac:dyDescent="0.25">
      <c r="O82" s="13"/>
    </row>
    <row r="83" spans="15:15" x14ac:dyDescent="0.25">
      <c r="O83" s="13"/>
    </row>
    <row r="84" spans="15:15" x14ac:dyDescent="0.25">
      <c r="O84" s="13"/>
    </row>
    <row r="85" spans="15:15" x14ac:dyDescent="0.25">
      <c r="O85" s="13"/>
    </row>
    <row r="86" spans="15:15" x14ac:dyDescent="0.25">
      <c r="O86" s="13"/>
    </row>
    <row r="87" spans="15:15" x14ac:dyDescent="0.25">
      <c r="O87" s="13"/>
    </row>
    <row r="88" spans="15:15" x14ac:dyDescent="0.25">
      <c r="O88" s="13"/>
    </row>
    <row r="89" spans="15:15" x14ac:dyDescent="0.25">
      <c r="O89" s="13"/>
    </row>
    <row r="90" spans="15:15" x14ac:dyDescent="0.25">
      <c r="O90" s="13"/>
    </row>
    <row r="91" spans="15:15" x14ac:dyDescent="0.25">
      <c r="O91" s="13"/>
    </row>
    <row r="92" spans="15:15" x14ac:dyDescent="0.25">
      <c r="O92" s="13"/>
    </row>
    <row r="93" spans="15:15" x14ac:dyDescent="0.25">
      <c r="O93" s="13"/>
    </row>
  </sheetData>
  <mergeCells count="11">
    <mergeCell ref="A1:R1"/>
    <mergeCell ref="A2:R2"/>
    <mergeCell ref="N3:R3"/>
    <mergeCell ref="A4:A5"/>
    <mergeCell ref="B4:B5"/>
    <mergeCell ref="C4:C5"/>
    <mergeCell ref="D4:D5"/>
    <mergeCell ref="E4:F4"/>
    <mergeCell ref="K4:N4"/>
    <mergeCell ref="O4:R4"/>
    <mergeCell ref="G4:J4"/>
  </mergeCells>
  <pageMargins left="0.31496062992125984" right="0.31496062992125984" top="0.35433070866141736" bottom="0.35433070866141736" header="0.31496062992125984" footer="0.31496062992125984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МП 2018</vt:lpstr>
      <vt:lpstr>АИП 2016</vt:lpstr>
      <vt:lpstr>'АИП 2016'!Заголовки_для_печати</vt:lpstr>
      <vt:lpstr>'МП 2018'!Заголовки_для_печати</vt:lpstr>
      <vt:lpstr>'АИП 2016'!Область_печати</vt:lpstr>
      <vt:lpstr>'МП 2018'!Область_печати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Ольга А. Спесивцева</cp:lastModifiedBy>
  <cp:lastPrinted>2018-06-18T11:45:43Z</cp:lastPrinted>
  <dcterms:created xsi:type="dcterms:W3CDTF">2012-07-10T18:14:32Z</dcterms:created>
  <dcterms:modified xsi:type="dcterms:W3CDTF">2018-08-10T11:57:24Z</dcterms:modified>
</cp:coreProperties>
</file>